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fileSharing readOnlyRecommended="1"/>
  <workbookPr/>
  <bookViews>
    <workbookView xWindow="-15" yWindow="345" windowWidth="11475" windowHeight="2880" tabRatio="680"/>
  </bookViews>
  <sheets>
    <sheet name="Rekapitulace" sheetId="1" r:id="rId1"/>
    <sheet name="Elektro" sheetId="2" r:id="rId2"/>
    <sheet name="Kabely" sheetId="3" r:id="rId3"/>
    <sheet name="Svítidla" sheetId="4" r:id="rId4"/>
    <sheet name="Rozvaděče" sheetId="5" r:id="rId5"/>
    <sheet name="Slaboproud" sheetId="6" r:id="rId6"/>
  </sheets>
  <definedNames>
    <definedName name="_xlnm._FilterDatabase" localSheetId="1" hidden="1">Elektro!$C$1:$C$103</definedName>
    <definedName name="_xlnm._FilterDatabase" localSheetId="2" hidden="1">Kabely!$C$1:$C$205</definedName>
    <definedName name="_xlnm._FilterDatabase" localSheetId="0" hidden="1">Rekapitulace!$B$6:$B$23</definedName>
    <definedName name="_xlnm._FilterDatabase" localSheetId="4" hidden="1">Rozvaděče!$C$1:$C$40</definedName>
    <definedName name="_xlnm._FilterDatabase" localSheetId="3" hidden="1">Svítidla!$C$1:$C$172</definedName>
    <definedName name="_xlnm.Print_Titles" localSheetId="1">Elektro!$3:$5</definedName>
    <definedName name="_xlnm.Print_Titles" localSheetId="2">Kabely!$3:$5</definedName>
    <definedName name="_xlnm.Print_Titles" localSheetId="4">Rozvaděče!$3:$5</definedName>
    <definedName name="_xlnm.Print_Titles" localSheetId="3">Svítidla!$3:$5</definedName>
    <definedName name="_xlnm.Print_Area" localSheetId="1">Elektro!$A$1:$G$54</definedName>
    <definedName name="_xlnm.Print_Area" localSheetId="2">Kabely!$A$1:$G$26</definedName>
    <definedName name="_xlnm.Print_Area" localSheetId="0">Rekapitulace!$A$6:$D$26</definedName>
    <definedName name="_xlnm.Print_Area" localSheetId="4">Rozvaděče!$A$1:$G$40</definedName>
    <definedName name="_xlnm.Print_Area" localSheetId="5">Slaboproud!$A$1:$G$39</definedName>
    <definedName name="_xlnm.Print_Area" localSheetId="3">Svítidla!$A$1:$G$33</definedName>
  </definedNames>
  <calcPr calcId="144525"/>
</workbook>
</file>

<file path=xl/calcChain.xml><?xml version="1.0" encoding="utf-8"?>
<calcChain xmlns="http://schemas.openxmlformats.org/spreadsheetml/2006/main">
  <c r="A19" i="1" l="1"/>
  <c r="E9" i="6"/>
  <c r="N10" i="6"/>
  <c r="H10" i="6"/>
  <c r="G10" i="6"/>
  <c r="K10" i="6" s="1"/>
  <c r="E10" i="6"/>
  <c r="I10" i="6" s="1"/>
  <c r="N9" i="6"/>
  <c r="H9" i="6"/>
  <c r="G9" i="6"/>
  <c r="A39" i="6"/>
  <c r="E38" i="6"/>
  <c r="E39" i="6" s="1"/>
  <c r="A37" i="6"/>
  <c r="Q28" i="6"/>
  <c r="P28" i="6"/>
  <c r="N28" i="6"/>
  <c r="H28" i="6"/>
  <c r="G28" i="6"/>
  <c r="E28" i="6"/>
  <c r="Q27" i="6"/>
  <c r="P27" i="6"/>
  <c r="N27" i="6"/>
  <c r="H27" i="6"/>
  <c r="G27" i="6"/>
  <c r="E27" i="6"/>
  <c r="Q26" i="6"/>
  <c r="P26" i="6"/>
  <c r="N26" i="6"/>
  <c r="H26" i="6"/>
  <c r="G26" i="6"/>
  <c r="E26" i="6"/>
  <c r="Q25" i="6"/>
  <c r="Q24" i="6"/>
  <c r="P24" i="6"/>
  <c r="N24" i="6"/>
  <c r="H24" i="6"/>
  <c r="G24" i="6"/>
  <c r="E24" i="6"/>
  <c r="Q23" i="6"/>
  <c r="Q21" i="6"/>
  <c r="Q20" i="6"/>
  <c r="P20" i="6"/>
  <c r="N20" i="6"/>
  <c r="H20" i="6"/>
  <c r="G20" i="6"/>
  <c r="E20" i="6"/>
  <c r="Q19" i="6"/>
  <c r="Q16" i="6"/>
  <c r="P16" i="6"/>
  <c r="N16" i="6"/>
  <c r="H16" i="6"/>
  <c r="G16" i="6"/>
  <c r="E16" i="6"/>
  <c r="Q15" i="6"/>
  <c r="P15" i="6"/>
  <c r="N15" i="6"/>
  <c r="H15" i="6"/>
  <c r="G15" i="6"/>
  <c r="E15" i="6"/>
  <c r="Q14" i="6"/>
  <c r="P14" i="6"/>
  <c r="N14" i="6"/>
  <c r="H14" i="6"/>
  <c r="G14" i="6"/>
  <c r="E14" i="6"/>
  <c r="P12" i="6"/>
  <c r="N12" i="6"/>
  <c r="P9" i="6"/>
  <c r="Q8" i="6"/>
  <c r="P8" i="6"/>
  <c r="N8" i="6"/>
  <c r="H8" i="6"/>
  <c r="G8" i="6"/>
  <c r="E8" i="6"/>
  <c r="P7" i="6"/>
  <c r="N7" i="6"/>
  <c r="P6" i="6"/>
  <c r="N6" i="6"/>
  <c r="A1" i="6"/>
  <c r="I24" i="6" l="1"/>
  <c r="K20" i="6"/>
  <c r="L20" i="6" s="1"/>
  <c r="Q32" i="6"/>
  <c r="K9" i="6"/>
  <c r="L9" i="6" s="1"/>
  <c r="I9" i="6"/>
  <c r="L10" i="6"/>
  <c r="K14" i="6"/>
  <c r="L14" i="6" s="1"/>
  <c r="K24" i="6"/>
  <c r="L24" i="6" s="1"/>
  <c r="K26" i="6"/>
  <c r="L26" i="6" s="1"/>
  <c r="I14" i="6"/>
  <c r="I15" i="6"/>
  <c r="I8" i="6"/>
  <c r="K16" i="6"/>
  <c r="L16" i="6" s="1"/>
  <c r="K27" i="6"/>
  <c r="L27" i="6" s="1"/>
  <c r="K28" i="6"/>
  <c r="L28" i="6" s="1"/>
  <c r="K15" i="6"/>
  <c r="L15" i="6" s="1"/>
  <c r="I26" i="6"/>
  <c r="I27" i="6"/>
  <c r="G32" i="6"/>
  <c r="I16" i="6"/>
  <c r="E32" i="6"/>
  <c r="K8" i="6"/>
  <c r="I28" i="6"/>
  <c r="I20" i="6"/>
  <c r="Q29" i="2"/>
  <c r="P29" i="2"/>
  <c r="N29" i="2"/>
  <c r="H29" i="2"/>
  <c r="G29" i="2"/>
  <c r="E29" i="2"/>
  <c r="Q28" i="2"/>
  <c r="P28" i="2"/>
  <c r="N28" i="2"/>
  <c r="H28" i="2"/>
  <c r="G28" i="2"/>
  <c r="E28" i="2"/>
  <c r="I32" i="6" l="1"/>
  <c r="K32" i="6"/>
  <c r="L8" i="6"/>
  <c r="L32" i="6" s="1"/>
  <c r="G33" i="6"/>
  <c r="I29" i="2"/>
  <c r="K28" i="2"/>
  <c r="L28" i="2" s="1"/>
  <c r="I28" i="2"/>
  <c r="K29" i="2"/>
  <c r="L29" i="2" s="1"/>
  <c r="E16" i="2"/>
  <c r="G16" i="2"/>
  <c r="I16" i="2" s="1"/>
  <c r="H16" i="2"/>
  <c r="N16" i="2"/>
  <c r="P16" i="2"/>
  <c r="Q16" i="2"/>
  <c r="E17" i="2"/>
  <c r="G17" i="2"/>
  <c r="H17" i="2"/>
  <c r="N17" i="2"/>
  <c r="P17" i="2"/>
  <c r="Q17" i="2"/>
  <c r="Q16" i="5"/>
  <c r="P16" i="5"/>
  <c r="N16" i="5"/>
  <c r="H16" i="5"/>
  <c r="G16" i="5"/>
  <c r="E16" i="5"/>
  <c r="Q21" i="5"/>
  <c r="P21" i="5"/>
  <c r="N21" i="5"/>
  <c r="H21" i="5"/>
  <c r="G21" i="5"/>
  <c r="E21" i="5"/>
  <c r="K21" i="5" l="1"/>
  <c r="L21" i="5" s="1"/>
  <c r="I17" i="2"/>
  <c r="K16" i="2"/>
  <c r="L16" i="2" s="1"/>
  <c r="K17" i="2"/>
  <c r="L17" i="2" s="1"/>
  <c r="K33" i="6"/>
  <c r="L33" i="6" s="1"/>
  <c r="G34" i="6"/>
  <c r="K16" i="5"/>
  <c r="L16" i="5" s="1"/>
  <c r="I16" i="5"/>
  <c r="I21" i="5"/>
  <c r="K34" i="6" l="1"/>
  <c r="G35" i="6"/>
  <c r="G37" i="6" s="1"/>
  <c r="B19" i="1" s="1"/>
  <c r="Q35" i="2"/>
  <c r="P35" i="2"/>
  <c r="G35" i="2" s="1"/>
  <c r="N35" i="2"/>
  <c r="Q37" i="6" l="1"/>
  <c r="G38" i="6"/>
  <c r="G39" i="6" s="1"/>
  <c r="L34" i="6"/>
  <c r="K35" i="6"/>
  <c r="K37" i="6" s="1"/>
  <c r="C19" i="1" s="1"/>
  <c r="H35" i="2"/>
  <c r="E35" i="2"/>
  <c r="K35" i="2" s="1"/>
  <c r="Q22" i="2"/>
  <c r="P22" i="2"/>
  <c r="G22" i="2" s="1"/>
  <c r="N22" i="2"/>
  <c r="K38" i="6" l="1"/>
  <c r="K39" i="6" s="1"/>
  <c r="L37" i="6"/>
  <c r="D19" i="1" s="1"/>
  <c r="L35" i="6"/>
  <c r="L35" i="2"/>
  <c r="I35" i="2"/>
  <c r="E22" i="2"/>
  <c r="K22" i="2" s="1"/>
  <c r="H22" i="2"/>
  <c r="Q11" i="3"/>
  <c r="P11" i="3"/>
  <c r="G11" i="3" s="1"/>
  <c r="N11" i="3"/>
  <c r="L38" i="6" l="1"/>
  <c r="L39" i="6" s="1"/>
  <c r="L22" i="2"/>
  <c r="I22" i="2"/>
  <c r="E11" i="3"/>
  <c r="K11" i="3" s="1"/>
  <c r="H11" i="3"/>
  <c r="Q22" i="4"/>
  <c r="P22" i="4"/>
  <c r="G22" i="4" s="1"/>
  <c r="N22" i="4"/>
  <c r="E22" i="4" s="1"/>
  <c r="Q19" i="4"/>
  <c r="P19" i="4"/>
  <c r="G19" i="4" s="1"/>
  <c r="N19" i="4"/>
  <c r="Q18" i="4"/>
  <c r="P18" i="4"/>
  <c r="G18" i="4" s="1"/>
  <c r="N18" i="4"/>
  <c r="L11" i="3" l="1"/>
  <c r="I11" i="3"/>
  <c r="I22" i="4"/>
  <c r="K22" i="4"/>
  <c r="L22" i="4" s="1"/>
  <c r="H22" i="4"/>
  <c r="H18" i="4"/>
  <c r="H19" i="4"/>
  <c r="E19" i="4"/>
  <c r="E18" i="4"/>
  <c r="K18" i="4" s="1"/>
  <c r="I19" i="4" l="1"/>
  <c r="K19" i="4"/>
  <c r="L19" i="4" s="1"/>
  <c r="L18" i="4"/>
  <c r="I18" i="4"/>
  <c r="P9" i="4" l="1"/>
  <c r="N9" i="4"/>
  <c r="Q8" i="4"/>
  <c r="P8" i="4"/>
  <c r="G8" i="4" s="1"/>
  <c r="N8" i="4"/>
  <c r="P7" i="4"/>
  <c r="N7" i="4"/>
  <c r="Q6" i="4"/>
  <c r="P6" i="4"/>
  <c r="G6" i="4" s="1"/>
  <c r="N6" i="4"/>
  <c r="E6" i="4" s="1"/>
  <c r="H8" i="4" l="1"/>
  <c r="K6" i="4"/>
  <c r="L6" i="4" s="1"/>
  <c r="I6" i="4"/>
  <c r="H6" i="4"/>
  <c r="E8" i="4"/>
  <c r="I8" i="4" l="1"/>
  <c r="K8" i="4"/>
  <c r="L8" i="4" s="1"/>
  <c r="Q24" i="5" l="1"/>
  <c r="P24" i="5"/>
  <c r="G24" i="5" s="1"/>
  <c r="N24" i="5"/>
  <c r="E24" i="5" s="1"/>
  <c r="K24" i="5" l="1"/>
  <c r="L24" i="5" s="1"/>
  <c r="I24" i="5"/>
  <c r="H24" i="5"/>
  <c r="Q25" i="5" l="1"/>
  <c r="P25" i="5"/>
  <c r="G25" i="5" s="1"/>
  <c r="N25" i="5"/>
  <c r="N20" i="5"/>
  <c r="P20" i="5"/>
  <c r="G20" i="5" s="1"/>
  <c r="Q20" i="5"/>
  <c r="Q15" i="5"/>
  <c r="P15" i="5"/>
  <c r="G15" i="5" s="1"/>
  <c r="N15" i="5"/>
  <c r="E15" i="5" s="1"/>
  <c r="Q14" i="5"/>
  <c r="P14" i="5"/>
  <c r="G14" i="5" s="1"/>
  <c r="N14" i="5"/>
  <c r="E14" i="5" s="1"/>
  <c r="H25" i="5" l="1"/>
  <c r="E25" i="5"/>
  <c r="H20" i="5"/>
  <c r="E20" i="5"/>
  <c r="K20" i="5" s="1"/>
  <c r="K15" i="5"/>
  <c r="L15" i="5" s="1"/>
  <c r="K14" i="5"/>
  <c r="L14" i="5" s="1"/>
  <c r="I14" i="5"/>
  <c r="I15" i="5"/>
  <c r="H15" i="5"/>
  <c r="H14" i="5"/>
  <c r="I25" i="5" l="1"/>
  <c r="K25" i="5"/>
  <c r="L25" i="5" s="1"/>
  <c r="L20" i="5"/>
  <c r="I20" i="5"/>
  <c r="P12" i="5" l="1"/>
  <c r="N12" i="5"/>
  <c r="Q21" i="4" l="1"/>
  <c r="P21" i="4"/>
  <c r="G21" i="4" s="1"/>
  <c r="N21" i="4"/>
  <c r="E21" i="4" s="1"/>
  <c r="Q17" i="4"/>
  <c r="P17" i="4"/>
  <c r="G17" i="4" s="1"/>
  <c r="N17" i="4"/>
  <c r="Q15" i="4"/>
  <c r="P15" i="4"/>
  <c r="G15" i="4" s="1"/>
  <c r="N15" i="4"/>
  <c r="Q14" i="4"/>
  <c r="P14" i="4"/>
  <c r="G14" i="4" s="1"/>
  <c r="N14" i="4"/>
  <c r="E14" i="4" s="1"/>
  <c r="Q11" i="4"/>
  <c r="P11" i="4"/>
  <c r="G11" i="4" s="1"/>
  <c r="N11" i="4"/>
  <c r="K21" i="4" l="1"/>
  <c r="L21" i="4" s="1"/>
  <c r="I21" i="4"/>
  <c r="H21" i="4"/>
  <c r="K14" i="4"/>
  <c r="L14" i="4" s="1"/>
  <c r="H17" i="4"/>
  <c r="E17" i="4"/>
  <c r="I14" i="4"/>
  <c r="H15" i="4"/>
  <c r="H14" i="4"/>
  <c r="E15" i="4"/>
  <c r="E11" i="4"/>
  <c r="K11" i="4" s="1"/>
  <c r="H11" i="4"/>
  <c r="Q20" i="4"/>
  <c r="P20" i="4"/>
  <c r="G20" i="4" s="1"/>
  <c r="N20" i="4"/>
  <c r="E20" i="4" s="1"/>
  <c r="Q16" i="4"/>
  <c r="P16" i="4"/>
  <c r="G16" i="4" s="1"/>
  <c r="N16" i="4"/>
  <c r="E16" i="4" s="1"/>
  <c r="Q13" i="4"/>
  <c r="P13" i="4"/>
  <c r="G13" i="4" s="1"/>
  <c r="N13" i="4"/>
  <c r="Q12" i="4"/>
  <c r="P12" i="4"/>
  <c r="G12" i="4" s="1"/>
  <c r="N12" i="4"/>
  <c r="E12" i="4" s="1"/>
  <c r="Q10" i="4"/>
  <c r="P10" i="4"/>
  <c r="G10" i="4" s="1"/>
  <c r="N10" i="4"/>
  <c r="A39" i="5"/>
  <c r="I17" i="4" l="1"/>
  <c r="K17" i="4"/>
  <c r="L17" i="4" s="1"/>
  <c r="I15" i="4"/>
  <c r="K15" i="4"/>
  <c r="L15" i="4" s="1"/>
  <c r="I11" i="4"/>
  <c r="L11" i="4"/>
  <c r="H13" i="4"/>
  <c r="I12" i="4"/>
  <c r="I16" i="4"/>
  <c r="I20" i="4"/>
  <c r="H12" i="4"/>
  <c r="H16" i="4"/>
  <c r="H20" i="4"/>
  <c r="H10" i="4"/>
  <c r="E10" i="4"/>
  <c r="K12" i="4"/>
  <c r="L12" i="4" s="1"/>
  <c r="K16" i="4"/>
  <c r="L16" i="4" s="1"/>
  <c r="K20" i="4"/>
  <c r="L20" i="4" s="1"/>
  <c r="E13" i="4"/>
  <c r="I13" i="4" l="1"/>
  <c r="I10" i="4"/>
  <c r="K13" i="4"/>
  <c r="L13" i="4" s="1"/>
  <c r="K10" i="4"/>
  <c r="L10" i="4" s="1"/>
  <c r="Q28" i="5" l="1"/>
  <c r="P28" i="5"/>
  <c r="G28" i="5" s="1"/>
  <c r="N28" i="5"/>
  <c r="Q27" i="5"/>
  <c r="P27" i="5"/>
  <c r="G27" i="5" s="1"/>
  <c r="N27" i="5"/>
  <c r="E27" i="5" s="1"/>
  <c r="Q26" i="5"/>
  <c r="P26" i="5"/>
  <c r="G26" i="5" s="1"/>
  <c r="N26" i="5"/>
  <c r="Q23" i="5"/>
  <c r="P23" i="5"/>
  <c r="G23" i="5" s="1"/>
  <c r="N23" i="5"/>
  <c r="Q19" i="5"/>
  <c r="P19" i="5"/>
  <c r="G19" i="5" s="1"/>
  <c r="N19" i="5"/>
  <c r="E19" i="5" s="1"/>
  <c r="Q18" i="5"/>
  <c r="P18" i="5"/>
  <c r="G18" i="5" s="1"/>
  <c r="N18" i="5"/>
  <c r="Q17" i="5"/>
  <c r="P17" i="5"/>
  <c r="G17" i="5" s="1"/>
  <c r="N17" i="5"/>
  <c r="P9" i="5"/>
  <c r="Q8" i="5"/>
  <c r="P8" i="5"/>
  <c r="N8" i="5"/>
  <c r="E8" i="5" s="1"/>
  <c r="P7" i="5"/>
  <c r="N7" i="5"/>
  <c r="P6" i="5"/>
  <c r="N6" i="5"/>
  <c r="Q18" i="3"/>
  <c r="P18" i="3"/>
  <c r="G18" i="3" s="1"/>
  <c r="N18" i="3"/>
  <c r="E18" i="3" s="1"/>
  <c r="Q17" i="3"/>
  <c r="P17" i="3"/>
  <c r="G17" i="3" s="1"/>
  <c r="N17" i="3"/>
  <c r="E17" i="3" s="1"/>
  <c r="Q16" i="3"/>
  <c r="P16" i="3"/>
  <c r="G16" i="3" s="1"/>
  <c r="N16" i="3"/>
  <c r="Q15" i="3"/>
  <c r="P15" i="3"/>
  <c r="G15" i="3" s="1"/>
  <c r="N15" i="3"/>
  <c r="E15" i="3" s="1"/>
  <c r="Q14" i="3"/>
  <c r="P14" i="3"/>
  <c r="G14" i="3" s="1"/>
  <c r="N14" i="3"/>
  <c r="E14" i="3" s="1"/>
  <c r="Q13" i="3"/>
  <c r="P13" i="3"/>
  <c r="G13" i="3" s="1"/>
  <c r="N13" i="3"/>
  <c r="E13" i="3" s="1"/>
  <c r="Q12" i="3"/>
  <c r="P12" i="3"/>
  <c r="G12" i="3" s="1"/>
  <c r="N12" i="3"/>
  <c r="Q10" i="3"/>
  <c r="P10" i="3"/>
  <c r="G10" i="3" s="1"/>
  <c r="N10" i="3"/>
  <c r="E10" i="3" s="1"/>
  <c r="Q9" i="3"/>
  <c r="P9" i="3"/>
  <c r="G9" i="3" s="1"/>
  <c r="N9" i="3"/>
  <c r="E9" i="3" s="1"/>
  <c r="Q8" i="3"/>
  <c r="P8" i="3"/>
  <c r="G8" i="3" s="1"/>
  <c r="N8" i="3"/>
  <c r="Q7" i="3"/>
  <c r="P7" i="3"/>
  <c r="G7" i="3" s="1"/>
  <c r="N7" i="3"/>
  <c r="E7" i="3" s="1"/>
  <c r="Q6" i="3"/>
  <c r="P6" i="3"/>
  <c r="G6" i="3" s="1"/>
  <c r="N6" i="3"/>
  <c r="E6" i="3" s="1"/>
  <c r="Q43" i="2"/>
  <c r="P43" i="2"/>
  <c r="G43" i="2" s="1"/>
  <c r="N43" i="2"/>
  <c r="E43" i="2" s="1"/>
  <c r="Q42" i="2"/>
  <c r="P42" i="2"/>
  <c r="G42" i="2" s="1"/>
  <c r="N42" i="2"/>
  <c r="E42" i="2" s="1"/>
  <c r="Q41" i="2"/>
  <c r="P41" i="2"/>
  <c r="G41" i="2" s="1"/>
  <c r="N41" i="2"/>
  <c r="Q40" i="2"/>
  <c r="P40" i="2"/>
  <c r="G40" i="2" s="1"/>
  <c r="N40" i="2"/>
  <c r="Q39" i="2"/>
  <c r="P39" i="2"/>
  <c r="G39" i="2" s="1"/>
  <c r="N39" i="2"/>
  <c r="E39" i="2" s="1"/>
  <c r="Q38" i="2"/>
  <c r="P38" i="2"/>
  <c r="G38" i="2" s="1"/>
  <c r="N38" i="2"/>
  <c r="E38" i="2" s="1"/>
  <c r="Q37" i="2"/>
  <c r="P37" i="2"/>
  <c r="G37" i="2" s="1"/>
  <c r="N37" i="2"/>
  <c r="Q36" i="2"/>
  <c r="P36" i="2"/>
  <c r="G36" i="2" s="1"/>
  <c r="N36" i="2"/>
  <c r="Q34" i="2"/>
  <c r="P34" i="2"/>
  <c r="G34" i="2" s="1"/>
  <c r="N34" i="2"/>
  <c r="E34" i="2" s="1"/>
  <c r="Q33" i="2"/>
  <c r="P33" i="2"/>
  <c r="G33" i="2" s="1"/>
  <c r="N33" i="2"/>
  <c r="E33" i="2" s="1"/>
  <c r="Q32" i="2"/>
  <c r="P32" i="2"/>
  <c r="G32" i="2" s="1"/>
  <c r="N32" i="2"/>
  <c r="Q31" i="2"/>
  <c r="P31" i="2"/>
  <c r="G31" i="2" s="1"/>
  <c r="N31" i="2"/>
  <c r="E31" i="2" s="1"/>
  <c r="Q30" i="2"/>
  <c r="P30" i="2"/>
  <c r="G30" i="2" s="1"/>
  <c r="N30" i="2"/>
  <c r="E30" i="2" s="1"/>
  <c r="Q27" i="2"/>
  <c r="P27" i="2"/>
  <c r="G27" i="2" s="1"/>
  <c r="N27" i="2"/>
  <c r="Q26" i="2"/>
  <c r="P26" i="2"/>
  <c r="G26" i="2" s="1"/>
  <c r="N26" i="2"/>
  <c r="E26" i="2" s="1"/>
  <c r="Q25" i="2"/>
  <c r="P25" i="2"/>
  <c r="G25" i="2" s="1"/>
  <c r="N25" i="2"/>
  <c r="E25" i="2" s="1"/>
  <c r="Q24" i="2"/>
  <c r="P24" i="2"/>
  <c r="G24" i="2" s="1"/>
  <c r="N24" i="2"/>
  <c r="Q23" i="2"/>
  <c r="P23" i="2"/>
  <c r="G23" i="2" s="1"/>
  <c r="N23" i="2"/>
  <c r="E23" i="2" s="1"/>
  <c r="Q21" i="2"/>
  <c r="P21" i="2"/>
  <c r="G21" i="2" s="1"/>
  <c r="N21" i="2"/>
  <c r="E21" i="2" s="1"/>
  <c r="Q20" i="2"/>
  <c r="P20" i="2"/>
  <c r="G20" i="2" s="1"/>
  <c r="N20" i="2"/>
  <c r="E20" i="2" s="1"/>
  <c r="Q19" i="2"/>
  <c r="P19" i="2"/>
  <c r="G19" i="2" s="1"/>
  <c r="N19" i="2"/>
  <c r="E19" i="2" s="1"/>
  <c r="Q18" i="2"/>
  <c r="P18" i="2"/>
  <c r="G18" i="2" s="1"/>
  <c r="N18" i="2"/>
  <c r="E18" i="2" s="1"/>
  <c r="Q15" i="2"/>
  <c r="P15" i="2"/>
  <c r="G15" i="2" s="1"/>
  <c r="N15" i="2"/>
  <c r="E15" i="2" s="1"/>
  <c r="Q14" i="2"/>
  <c r="P14" i="2"/>
  <c r="G14" i="2" s="1"/>
  <c r="N14" i="2"/>
  <c r="Q13" i="2"/>
  <c r="P13" i="2"/>
  <c r="G13" i="2" s="1"/>
  <c r="N13" i="2"/>
  <c r="Q12" i="2"/>
  <c r="P12" i="2"/>
  <c r="G12" i="2" s="1"/>
  <c r="N12" i="2"/>
  <c r="Q11" i="2"/>
  <c r="P11" i="2"/>
  <c r="G11" i="2" s="1"/>
  <c r="N11" i="2"/>
  <c r="E11" i="2" s="1"/>
  <c r="Q10" i="2"/>
  <c r="P10" i="2"/>
  <c r="G10" i="2" s="1"/>
  <c r="N10" i="2"/>
  <c r="Q9" i="2"/>
  <c r="P9" i="2"/>
  <c r="G9" i="2" s="1"/>
  <c r="N9" i="2"/>
  <c r="E9" i="2" s="1"/>
  <c r="Q8" i="2"/>
  <c r="P8" i="2"/>
  <c r="G8" i="2" s="1"/>
  <c r="N8" i="2"/>
  <c r="E8" i="2" s="1"/>
  <c r="Q7" i="2"/>
  <c r="P7" i="2"/>
  <c r="G7" i="2" s="1"/>
  <c r="N7" i="2"/>
  <c r="E7" i="2" s="1"/>
  <c r="Q6" i="2"/>
  <c r="P6" i="2"/>
  <c r="G6" i="2" s="1"/>
  <c r="N6" i="2"/>
  <c r="E6" i="2" s="1"/>
  <c r="K43" i="2" l="1"/>
  <c r="I31" i="2"/>
  <c r="H24" i="2"/>
  <c r="I9" i="2"/>
  <c r="I8" i="2"/>
  <c r="H27" i="2"/>
  <c r="K25" i="2"/>
  <c r="L25" i="2" s="1"/>
  <c r="H36" i="2"/>
  <c r="E36" i="2"/>
  <c r="I36" i="2" s="1"/>
  <c r="H40" i="2"/>
  <c r="E40" i="2"/>
  <c r="K40" i="2" s="1"/>
  <c r="L40" i="2" s="1"/>
  <c r="K26" i="2"/>
  <c r="L26" i="2" s="1"/>
  <c r="H23" i="2"/>
  <c r="K20" i="2"/>
  <c r="L20" i="2" s="1"/>
  <c r="E12" i="2"/>
  <c r="K12" i="2" s="1"/>
  <c r="L12" i="2" s="1"/>
  <c r="H12" i="2"/>
  <c r="K18" i="2"/>
  <c r="L18" i="2" s="1"/>
  <c r="K30" i="2"/>
  <c r="L30" i="2" s="1"/>
  <c r="H32" i="2"/>
  <c r="E24" i="2"/>
  <c r="I24" i="2" s="1"/>
  <c r="H26" i="2"/>
  <c r="E27" i="2"/>
  <c r="K27" i="2" s="1"/>
  <c r="L27" i="2" s="1"/>
  <c r="K9" i="2"/>
  <c r="L9" i="2" s="1"/>
  <c r="K33" i="2"/>
  <c r="L33" i="2" s="1"/>
  <c r="H37" i="2"/>
  <c r="H41" i="2"/>
  <c r="I26" i="2"/>
  <c r="K39" i="2"/>
  <c r="L39" i="2" s="1"/>
  <c r="H8" i="3"/>
  <c r="E8" i="3"/>
  <c r="I8" i="3" s="1"/>
  <c r="K18" i="3"/>
  <c r="L18" i="3" s="1"/>
  <c r="K15" i="3"/>
  <c r="L15" i="3" s="1"/>
  <c r="K7" i="3"/>
  <c r="L7" i="3" s="1"/>
  <c r="H16" i="3"/>
  <c r="K19" i="5"/>
  <c r="L19" i="5" s="1"/>
  <c r="H23" i="5"/>
  <c r="H26" i="5"/>
  <c r="K27" i="5"/>
  <c r="L27" i="5" s="1"/>
  <c r="H17" i="5"/>
  <c r="E17" i="5"/>
  <c r="I17" i="5" s="1"/>
  <c r="H28" i="5"/>
  <c r="E28" i="5"/>
  <c r="I28" i="5" s="1"/>
  <c r="G8" i="5"/>
  <c r="K8" i="5" s="1"/>
  <c r="H8" i="5"/>
  <c r="E23" i="5"/>
  <c r="K23" i="5" s="1"/>
  <c r="E26" i="5"/>
  <c r="K26" i="5" s="1"/>
  <c r="E18" i="5"/>
  <c r="H18" i="5"/>
  <c r="I19" i="5"/>
  <c r="I27" i="5"/>
  <c r="H19" i="5"/>
  <c r="H27" i="5"/>
  <c r="K13" i="3"/>
  <c r="L13" i="3" s="1"/>
  <c r="I6" i="3"/>
  <c r="I7" i="3"/>
  <c r="I10" i="3"/>
  <c r="K14" i="3"/>
  <c r="L14" i="3" s="1"/>
  <c r="H15" i="3"/>
  <c r="K6" i="3"/>
  <c r="L6" i="3" s="1"/>
  <c r="I9" i="3"/>
  <c r="K10" i="3"/>
  <c r="L10" i="3" s="1"/>
  <c r="H13" i="3"/>
  <c r="H17" i="3"/>
  <c r="K17" i="3"/>
  <c r="L17" i="3" s="1"/>
  <c r="H6" i="3"/>
  <c r="K9" i="3"/>
  <c r="L9" i="3" s="1"/>
  <c r="H10" i="3"/>
  <c r="H12" i="3"/>
  <c r="E12" i="3"/>
  <c r="I13" i="3"/>
  <c r="I14" i="3"/>
  <c r="I17" i="3"/>
  <c r="I18" i="3"/>
  <c r="H9" i="3"/>
  <c r="E16" i="3"/>
  <c r="K16" i="3" s="1"/>
  <c r="H7" i="3"/>
  <c r="H14" i="3"/>
  <c r="I15" i="3"/>
  <c r="H18" i="3"/>
  <c r="K15" i="2"/>
  <c r="L15" i="2" s="1"/>
  <c r="I15" i="2"/>
  <c r="K6" i="2"/>
  <c r="L6" i="2" s="1"/>
  <c r="I7" i="2"/>
  <c r="K7" i="2"/>
  <c r="L7" i="2" s="1"/>
  <c r="H10" i="2"/>
  <c r="E10" i="2"/>
  <c r="K10" i="2" s="1"/>
  <c r="E14" i="2"/>
  <c r="K14" i="2" s="1"/>
  <c r="H14" i="2"/>
  <c r="H13" i="2"/>
  <c r="E13" i="2"/>
  <c r="K13" i="2" s="1"/>
  <c r="I6" i="2"/>
  <c r="K21" i="2"/>
  <c r="L21" i="2" s="1"/>
  <c r="I21" i="2"/>
  <c r="K19" i="2"/>
  <c r="L19" i="2" s="1"/>
  <c r="I19" i="2"/>
  <c r="H9" i="2"/>
  <c r="H7" i="2"/>
  <c r="H19" i="2"/>
  <c r="I23" i="2"/>
  <c r="H8" i="2"/>
  <c r="H11" i="2"/>
  <c r="I11" i="2"/>
  <c r="I18" i="2"/>
  <c r="I20" i="2"/>
  <c r="H25" i="2"/>
  <c r="H31" i="2"/>
  <c r="K34" i="2"/>
  <c r="L34" i="2" s="1"/>
  <c r="K11" i="2"/>
  <c r="L11" i="2" s="1"/>
  <c r="H15" i="2"/>
  <c r="K38" i="2"/>
  <c r="L38" i="2" s="1"/>
  <c r="K42" i="2"/>
  <c r="L42" i="2" s="1"/>
  <c r="H6" i="2"/>
  <c r="K8" i="2"/>
  <c r="L8" i="2" s="1"/>
  <c r="H18" i="2"/>
  <c r="H20" i="2"/>
  <c r="K23" i="2"/>
  <c r="L23" i="2" s="1"/>
  <c r="I25" i="2"/>
  <c r="H30" i="2"/>
  <c r="H33" i="2"/>
  <c r="H38" i="2"/>
  <c r="H42" i="2"/>
  <c r="H21" i="2"/>
  <c r="I30" i="2"/>
  <c r="K31" i="2"/>
  <c r="L31" i="2" s="1"/>
  <c r="I33" i="2"/>
  <c r="I34" i="2"/>
  <c r="I38" i="2"/>
  <c r="I39" i="2"/>
  <c r="I42" i="2"/>
  <c r="I43" i="2"/>
  <c r="L43" i="2"/>
  <c r="E32" i="2"/>
  <c r="K32" i="2" s="1"/>
  <c r="E37" i="2"/>
  <c r="K37" i="2" s="1"/>
  <c r="E41" i="2"/>
  <c r="H34" i="2"/>
  <c r="H39" i="2"/>
  <c r="H43" i="2"/>
  <c r="I12" i="2" l="1"/>
  <c r="I40" i="2"/>
  <c r="K8" i="3"/>
  <c r="L8" i="3" s="1"/>
  <c r="I27" i="2"/>
  <c r="K28" i="5"/>
  <c r="L28" i="5" s="1"/>
  <c r="K17" i="5"/>
  <c r="L17" i="5" s="1"/>
  <c r="L8" i="5"/>
  <c r="K36" i="2"/>
  <c r="L36" i="2" s="1"/>
  <c r="K24" i="2"/>
  <c r="L24" i="2" s="1"/>
  <c r="I8" i="5"/>
  <c r="I23" i="5"/>
  <c r="I26" i="5"/>
  <c r="L26" i="5"/>
  <c r="L23" i="5"/>
  <c r="I18" i="5"/>
  <c r="K18" i="5"/>
  <c r="L18" i="5" s="1"/>
  <c r="L16" i="3"/>
  <c r="I16" i="3"/>
  <c r="I12" i="3"/>
  <c r="K12" i="3"/>
  <c r="L12" i="3" s="1"/>
  <c r="I41" i="2"/>
  <c r="K41" i="2"/>
  <c r="L41" i="2" s="1"/>
  <c r="L37" i="2"/>
  <c r="I37" i="2"/>
  <c r="L10" i="2"/>
  <c r="I10" i="2"/>
  <c r="L32" i="2"/>
  <c r="I32" i="2"/>
  <c r="L13" i="2"/>
  <c r="I13" i="2"/>
  <c r="L14" i="2"/>
  <c r="I14" i="2"/>
  <c r="A1" i="2" l="1"/>
  <c r="A51" i="2"/>
  <c r="A53" i="2"/>
  <c r="A1" i="3"/>
  <c r="Q21" i="3"/>
  <c r="A26" i="3"/>
  <c r="A28" i="3"/>
  <c r="A1" i="4"/>
  <c r="A30" i="4"/>
  <c r="A32" i="4"/>
  <c r="A1" i="5"/>
  <c r="Q32" i="5"/>
  <c r="A37" i="5"/>
  <c r="A15" i="1"/>
  <c r="A16" i="1"/>
  <c r="A17" i="1"/>
  <c r="A18" i="1"/>
  <c r="G32" i="5" l="1"/>
  <c r="Q25" i="4"/>
  <c r="Q46" i="2"/>
  <c r="G46" i="2"/>
  <c r="E21" i="3" l="1"/>
  <c r="G25" i="4"/>
  <c r="G47" i="2"/>
  <c r="G21" i="3"/>
  <c r="E46" i="2"/>
  <c r="E25" i="4"/>
  <c r="E32" i="5"/>
  <c r="G33" i="5"/>
  <c r="G34" i="5" l="1"/>
  <c r="G35" i="5" s="1"/>
  <c r="K25" i="4"/>
  <c r="G48" i="2"/>
  <c r="G49" i="2" s="1"/>
  <c r="L21" i="3"/>
  <c r="I32" i="5"/>
  <c r="L25" i="4"/>
  <c r="L46" i="2"/>
  <c r="G22" i="3"/>
  <c r="G23" i="3" s="1"/>
  <c r="K32" i="5"/>
  <c r="I25" i="4"/>
  <c r="I46" i="2"/>
  <c r="K46" i="2"/>
  <c r="K33" i="5"/>
  <c r="L33" i="5" s="1"/>
  <c r="L32" i="5"/>
  <c r="K21" i="3"/>
  <c r="K47" i="2"/>
  <c r="L47" i="2" s="1"/>
  <c r="I21" i="3"/>
  <c r="G26" i="4"/>
  <c r="G27" i="4" s="1"/>
  <c r="K49" i="2" l="1"/>
  <c r="L49" i="2" s="1"/>
  <c r="K35" i="5"/>
  <c r="L35" i="5" s="1"/>
  <c r="G37" i="5"/>
  <c r="K48" i="2"/>
  <c r="G51" i="2"/>
  <c r="E52" i="2"/>
  <c r="E53" i="2" s="1"/>
  <c r="G28" i="4"/>
  <c r="K34" i="5"/>
  <c r="K26" i="4"/>
  <c r="K27" i="4" s="1"/>
  <c r="G24" i="3"/>
  <c r="K24" i="3" s="1"/>
  <c r="K22" i="3"/>
  <c r="K23" i="3" s="1"/>
  <c r="L23" i="3" s="1"/>
  <c r="K51" i="2" l="1"/>
  <c r="L51" i="2" s="1"/>
  <c r="D15" i="1" s="1"/>
  <c r="K28" i="4"/>
  <c r="L28" i="4" s="1"/>
  <c r="L48" i="2"/>
  <c r="Q51" i="2"/>
  <c r="B15" i="1"/>
  <c r="G52" i="2"/>
  <c r="G53" i="2" s="1"/>
  <c r="G30" i="4"/>
  <c r="G31" i="4" s="1"/>
  <c r="G32" i="4" s="1"/>
  <c r="E38" i="5"/>
  <c r="E39" i="5" s="1"/>
  <c r="Q37" i="5"/>
  <c r="G38" i="5"/>
  <c r="G39" i="5" s="1"/>
  <c r="B18" i="1" s="1"/>
  <c r="L22" i="3"/>
  <c r="E27" i="3"/>
  <c r="E28" i="3" s="1"/>
  <c r="K37" i="5"/>
  <c r="L34" i="5"/>
  <c r="L27" i="4"/>
  <c r="G26" i="3"/>
  <c r="B16" i="1" s="1"/>
  <c r="L26" i="4"/>
  <c r="E31" i="4"/>
  <c r="E32" i="4" s="1"/>
  <c r="K26" i="3"/>
  <c r="C16" i="1" s="1"/>
  <c r="L24" i="3"/>
  <c r="K52" i="2" l="1"/>
  <c r="K53" i="2" s="1"/>
  <c r="C15" i="1"/>
  <c r="K30" i="4"/>
  <c r="C17" i="1" s="1"/>
  <c r="Q30" i="4"/>
  <c r="B17" i="1"/>
  <c r="L52" i="2"/>
  <c r="L53" i="2" s="1"/>
  <c r="L37" i="5"/>
  <c r="K38" i="5"/>
  <c r="K39" i="5" s="1"/>
  <c r="C18" i="1" s="1"/>
  <c r="K27" i="3"/>
  <c r="K28" i="3" s="1"/>
  <c r="Q26" i="3"/>
  <c r="G27" i="3"/>
  <c r="G28" i="3" s="1"/>
  <c r="L26" i="3"/>
  <c r="D16" i="1" s="1"/>
  <c r="L30" i="4" l="1"/>
  <c r="D17" i="1" s="1"/>
  <c r="K31" i="4"/>
  <c r="K32" i="4" s="1"/>
  <c r="L38" i="5"/>
  <c r="L39" i="5" s="1"/>
  <c r="D18" i="1" s="1"/>
  <c r="B21" i="1"/>
  <c r="C21" i="1"/>
  <c r="L27" i="3"/>
  <c r="L28" i="3" s="1"/>
  <c r="L31" i="4" l="1"/>
  <c r="L32" i="4" s="1"/>
  <c r="D21" i="1"/>
</calcChain>
</file>

<file path=xl/sharedStrings.xml><?xml version="1.0" encoding="utf-8"?>
<sst xmlns="http://schemas.openxmlformats.org/spreadsheetml/2006/main" count="373" uniqueCount="152">
  <si>
    <t>Rekapitulace</t>
  </si>
  <si>
    <t>Cena</t>
  </si>
  <si>
    <t xml:space="preserve">Položky </t>
  </si>
  <si>
    <t>Cena bez DPH</t>
  </si>
  <si>
    <t>DPH</t>
  </si>
  <si>
    <t>Cena s DPH</t>
  </si>
  <si>
    <t>Celkem</t>
  </si>
  <si>
    <t>Nabídku vypracoval:</t>
  </si>
  <si>
    <t>Jméno</t>
  </si>
  <si>
    <t>Nabídku kontroloval:</t>
  </si>
  <si>
    <t>Zpracováno pro firmu:</t>
  </si>
  <si>
    <t>Firma</t>
  </si>
  <si>
    <t>Dne:</t>
  </si>
  <si>
    <t>Datum</t>
  </si>
  <si>
    <t>Koeficient mont.:</t>
  </si>
  <si>
    <t>Koeficient mat.:</t>
  </si>
  <si>
    <t>Specifikace</t>
  </si>
  <si>
    <t>MJ</t>
  </si>
  <si>
    <t>množ.</t>
  </si>
  <si>
    <t>jed. mon.</t>
  </si>
  <si>
    <t>celk. mont.</t>
  </si>
  <si>
    <t>jedn. mat.</t>
  </si>
  <si>
    <t>celk. mat.</t>
  </si>
  <si>
    <t>celkem MJ</t>
  </si>
  <si>
    <t>celkem mat.+mont.</t>
  </si>
  <si>
    <t>mont.</t>
  </si>
  <si>
    <t>koef.mont.</t>
  </si>
  <si>
    <t>mat.</t>
  </si>
  <si>
    <t>koef.mat.</t>
  </si>
  <si>
    <t>nákup.c.</t>
  </si>
  <si>
    <t>ks</t>
  </si>
  <si>
    <t>m</t>
  </si>
  <si>
    <t xml:space="preserve"> </t>
  </si>
  <si>
    <t>nákup celk.</t>
  </si>
  <si>
    <t>CENA  CELKEM</t>
  </si>
  <si>
    <t>na podr. materiál</t>
  </si>
  <si>
    <t>%</t>
  </si>
  <si>
    <t>CELKEM MATERIÁL A MONTÁŽ</t>
  </si>
  <si>
    <t>GPV</t>
  </si>
  <si>
    <t>Hrubý ziskna mat.</t>
  </si>
  <si>
    <t>Sleva</t>
  </si>
  <si>
    <t>Elektroinstalace</t>
  </si>
  <si>
    <t>Krabice přístrojová KP 67/2 - referenční výrobek</t>
  </si>
  <si>
    <t>Krabice univerzální rozvodná KU 68 -1902 - referenční výrobek</t>
  </si>
  <si>
    <t>Krabice odbočná KO 97/5 - referenční výrobek</t>
  </si>
  <si>
    <t>Krabice rozvodná s vyšším kritím IP54</t>
  </si>
  <si>
    <t xml:space="preserve">Spinač jednopolový  ř.1  kryt  </t>
  </si>
  <si>
    <t xml:space="preserve">Spinač  jednopolový  ř.1  přístroj  </t>
  </si>
  <si>
    <t xml:space="preserve">Přepínač  ř. 5  kryt  </t>
  </si>
  <si>
    <t>Přepínač  ř. 5  přístroj</t>
  </si>
  <si>
    <t xml:space="preserve">Přepínač ř. 6  kryt  </t>
  </si>
  <si>
    <t xml:space="preserve">Přepínač   ř. 6  přístroj  </t>
  </si>
  <si>
    <t xml:space="preserve">Přepínač   ř. 7  kryt  </t>
  </si>
  <si>
    <t xml:space="preserve">Přepínač  ř. 7  přístroj  </t>
  </si>
  <si>
    <t>Zásuvka dvojnásobná  zapustěná krytí  IP20</t>
  </si>
  <si>
    <t>Zásuvka dvojnásobná  zapustěná s ochranou proti přepětí krytí  IP20</t>
  </si>
  <si>
    <t>Zásuvka datová - data + internet</t>
  </si>
  <si>
    <t xml:space="preserve">Rámeček jednonásobný  pro spínače a jednozásuvky </t>
  </si>
  <si>
    <t xml:space="preserve">Rámeček vodorovný dvojnásobný  pro spínače a jednozásuvky </t>
  </si>
  <si>
    <t xml:space="preserve">Rámeček vodorovný trojnásobný  pro spínače a jednozásuvky </t>
  </si>
  <si>
    <t>Jistič  25B/3</t>
  </si>
  <si>
    <t>Elektroinstalační trubka ohebná  prům.  25</t>
  </si>
  <si>
    <t>kpl</t>
  </si>
  <si>
    <t xml:space="preserve">Demontáž stávající elektroinstalace </t>
  </si>
  <si>
    <t>Drát FeZn d. 10mm v zemi</t>
  </si>
  <si>
    <t>Svorka pásek - drát SR03</t>
  </si>
  <si>
    <t>Rozvodnice hlavního ochranného pospojování - HOP</t>
  </si>
  <si>
    <t xml:space="preserve">Ekvipotenciální svorkovnice  EPS 2 </t>
  </si>
  <si>
    <t xml:space="preserve">Montáž rozvodnic + zapojení </t>
  </si>
  <si>
    <t>hod</t>
  </si>
  <si>
    <t xml:space="preserve">Sádra stavební </t>
  </si>
  <si>
    <t>kg</t>
  </si>
  <si>
    <t>Ostatní pomocný materiál</t>
  </si>
  <si>
    <t>Vysekání ve zdi a otvoru do zdi</t>
  </si>
  <si>
    <t>Výchozí revize</t>
  </si>
  <si>
    <t>Kabely</t>
  </si>
  <si>
    <t>Kabel CYKY-0 3x1,5</t>
  </si>
  <si>
    <t>Kabel CYKY-J 3x1,5</t>
  </si>
  <si>
    <t>Kabel CYKY-J 3x2,5</t>
  </si>
  <si>
    <t>Kabel CYKY-J 5x1,5</t>
  </si>
  <si>
    <t>Kabel CYKY-J 5x2,5</t>
  </si>
  <si>
    <t>Vodič CY 1,5 Černý</t>
  </si>
  <si>
    <t>Vodič CY 2,5 ZeZl</t>
  </si>
  <si>
    <t>Vodič CY 4 ZeZl</t>
  </si>
  <si>
    <t xml:space="preserve">Vodič CYA  6 ZeZl </t>
  </si>
  <si>
    <t xml:space="preserve">Vodič CYA 16 ZeZl </t>
  </si>
  <si>
    <t>Kabel SYKFY  2x2x0,5</t>
  </si>
  <si>
    <t>Svítidla</t>
  </si>
  <si>
    <t>Rozvaděče</t>
  </si>
  <si>
    <t>Vypínač třípólový na DIN lištu 40/3  40A</t>
  </si>
  <si>
    <t xml:space="preserve">Přepěťová ochrana  třídy B+C </t>
  </si>
  <si>
    <t>Jistič  6B/1</t>
  </si>
  <si>
    <t>Jistič  10B/1</t>
  </si>
  <si>
    <t>Jistič  16B/1</t>
  </si>
  <si>
    <t>Propojovací lišta pro jističe jmenovitý proud 80A 3fázová</t>
  </si>
  <si>
    <t xml:space="preserve">Přípojnice  N  modrá  </t>
  </si>
  <si>
    <t>Záslepka do rozvaděče</t>
  </si>
  <si>
    <t>NS - LED nouzové svítidlo 3,3W, 3h, IP65</t>
  </si>
  <si>
    <t>NS - LED nouzové svítidlo 3,3W, 3h, IP65,  mont.</t>
  </si>
  <si>
    <t>Rozvaděč RE</t>
  </si>
  <si>
    <t>Proudový chránič  25B/4N/0.03  25A</t>
  </si>
  <si>
    <t>Zásuvka jednásobná  s víčkem zapuštěná s krytím IP44</t>
  </si>
  <si>
    <t>Rozvaděč elektroměrový RE 4.0.4 V (P) - kompletně vydrátovaný</t>
  </si>
  <si>
    <t>o rozměrech š. 900, v. 1250, hl. 230</t>
  </si>
  <si>
    <t>Řadová svorkovnice  do průřezu 4</t>
  </si>
  <si>
    <t>Rozvodnice  plastová 56 modulů zapuštěná IP 30</t>
  </si>
  <si>
    <t>o rozměrech š. 359, v. 714, hl. 97</t>
  </si>
  <si>
    <t>Zvonkové trafo 230/12V AC</t>
  </si>
  <si>
    <t>A - Svítidlo zářivkové přisazené  2x58W, IP20</t>
  </si>
  <si>
    <t xml:space="preserve">s leštěnou parabolickou AL mřížkou </t>
  </si>
  <si>
    <t>A - Svítidlo zářivkové přisazené  2x58W, IP20  mont.</t>
  </si>
  <si>
    <t>s leštěnou parabolickou AL mřížkou</t>
  </si>
  <si>
    <t>Zářivková trubice 58W/840</t>
  </si>
  <si>
    <t>Kabel CYKY-J 5x16</t>
  </si>
  <si>
    <t>Kabel CYKY-J 4x16</t>
  </si>
  <si>
    <t>Krabicová svorka  pružinová  3/2,5 - referenční výrobek</t>
  </si>
  <si>
    <t>Krabicová svorka  pružinová  4/2,5 - referenční výrobek</t>
  </si>
  <si>
    <t>Krabicová svorka  pružinová  5/2,5 - referenční výrobek</t>
  </si>
  <si>
    <t xml:space="preserve">Svorka na pospojení  ZSA 16 + měděný pásek </t>
  </si>
  <si>
    <t>B - Svítidlo LED přisazené  2x16W, IP20</t>
  </si>
  <si>
    <t>B - Svítidlo LED přisazené  2x16W, IP20  mont.</t>
  </si>
  <si>
    <t>C - Svítidlo LED nástěnné  1x9W, IP44</t>
  </si>
  <si>
    <t>C - Svítidlo LED nástěnné  1x9W, IP44  mont.</t>
  </si>
  <si>
    <t>D - Svítidlo LED přisazené  1x15W, IP44</t>
  </si>
  <si>
    <t>D - Svítidlo LED přisazené  1x15W, IP44  mont.</t>
  </si>
  <si>
    <t>E - Svítidlo LED venkovní s čidlem  1x10,5W,  IP44</t>
  </si>
  <si>
    <t xml:space="preserve">E - Svítidlo LED venkovní s čidlem  1x10,5W,  IP44  mont. </t>
  </si>
  <si>
    <t>F - Svítidlo LED pod kuchyňskou linku 1x10W,  IP20</t>
  </si>
  <si>
    <t>F - Svítidlo LED pod kuchyňskou linku 1x10W,  IP20,  mont.</t>
  </si>
  <si>
    <t>Rozvaděč RH+R1</t>
  </si>
  <si>
    <t xml:space="preserve">Přepínač ř. 6+6  kryt  </t>
  </si>
  <si>
    <t xml:space="preserve">Přepínač   ř. 6+6  přístroj  </t>
  </si>
  <si>
    <t>Zvonkové tablo, včetně zvonku</t>
  </si>
  <si>
    <t>Ovládací tlačítko ZTP na Invalidním WC s táhlem</t>
  </si>
  <si>
    <t>Stavební úpravy RD  č.p. 122 na " Turistické centrum hřebčína Slatiňany "</t>
  </si>
  <si>
    <t>STA</t>
  </si>
  <si>
    <t>Slaboproud</t>
  </si>
  <si>
    <t>Zásuvka sdružená STA, audio, internet s rámečkem</t>
  </si>
  <si>
    <t>Rozvody STA ( husí krk pr22mm + koaxiální kabel + UTP Cat5e)</t>
  </si>
  <si>
    <t>KAMEROVÝ SYSTÉM</t>
  </si>
  <si>
    <t>Rozvodnice  kovová, zapuštěná</t>
  </si>
  <si>
    <t>řídící kamerová jednotka, 2×kamera HD s IR osvětlením</t>
  </si>
  <si>
    <t>Rozvody ( husí krk pr22mm + UTP Cat5e)</t>
  </si>
  <si>
    <t>INTERNET</t>
  </si>
  <si>
    <t>Rozbočovač interneru (Router) s WIFI (2,4 a 5,0 GHz)</t>
  </si>
  <si>
    <t>EZS</t>
  </si>
  <si>
    <t>Televizní anténa se zesilovačem, rozbočovačem, držák</t>
  </si>
  <si>
    <t>EZS - ústředna, ocelová rozvodnice zapuštěná včetně akumulátoru, 2×syrény</t>
  </si>
  <si>
    <t>PIR pohybové čidlo</t>
  </si>
  <si>
    <t>magnetický kontakt dveřní zápustný</t>
  </si>
  <si>
    <t>vnitřní a vnější, gsm modul, ovládací modul</t>
  </si>
  <si>
    <t>Kabeláž SYFKY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</si>
</sst>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1" formatCode="_-* #,##0\ _K_č_-;\-* #,##0\ _K_č_-;_-* &quot;-&quot;\ _K_č_-;_-@_-"/>
    <numFmt numFmtId="164" formatCode="_-* #,##0_-;\-* #,##0_-;_-* &quot;-&quot;_-;_-@_-"/>
    <numFmt numFmtId="165" formatCode="_-* #,##0.00_-;\-* #,##0.00_-;_-* &quot;-&quot;??_-;_-@_-"/>
    <numFmt numFmtId="166" formatCode="0.0"/>
    <numFmt numFmtId="167" formatCode="0.0%"/>
    <numFmt numFmtId="168" formatCode="&quot;$&quot;#,##0_);[Red]\(&quot;$&quot;#,##0\)"/>
    <numFmt numFmtId="169" formatCode="&quot;$&quot;#,##0.00_);[Red]\(&quot;$&quot;#,##0.00\)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0%_);[Red]\(0%\)"/>
    <numFmt numFmtId="173" formatCode="0.0%_);[Red]\(0.0%\)"/>
    <numFmt numFmtId="174" formatCode="###,###,_);[Red]\(###,###,\)"/>
    <numFmt numFmtId="175" formatCode="###,###.0,_);[Red]\(###,###.0,\)"/>
    <numFmt numFmtId="176" formatCode="d\-mmm\-yy\ \ \ h:mm"/>
    <numFmt numFmtId="177" formatCode="#,##0.0_);[Red]\(#,##0.0\)"/>
    <numFmt numFmtId="178" formatCode="#,##0.0_);\(#,##0.0\)"/>
    <numFmt numFmtId="179" formatCode="0.00%;[Red]\-0.00%"/>
    <numFmt numFmtId="180" formatCode="mmm\-yy_)"/>
    <numFmt numFmtId="181" formatCode="0.0%;[Red]\-0.0%"/>
    <numFmt numFmtId="182" formatCode="0.0%;\(0.0%\)"/>
    <numFmt numFmtId="183" formatCode="###0_)"/>
    <numFmt numFmtId="184" formatCode="#,##0.000_);\(#,##0.000\)"/>
    <numFmt numFmtId="185" formatCode="#,##0.00\ &quot;Kč&quot;"/>
    <numFmt numFmtId="186" formatCode="#,##0.00\ &quot;Kč&quot;;[Red]#,##0.00\ &quot;Kč&quot;"/>
    <numFmt numFmtId="187" formatCode="d/mmmm\ yyyy"/>
  </numFmts>
  <fonts count="35">
    <font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b/>
      <sz val="11"/>
      <name val="Arial"/>
      <family val="2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CG Times (E1)"/>
    </font>
    <font>
      <sz val="10"/>
      <name val="Univers (WN)"/>
    </font>
    <font>
      <sz val="10"/>
      <name val="Helv"/>
    </font>
    <font>
      <sz val="8"/>
      <name val="Times New Roman"/>
      <family val="1"/>
      <charset val="238"/>
    </font>
    <font>
      <shadow/>
      <sz val="8"/>
      <color indexed="12"/>
      <name val="Times New Roman"/>
      <family val="1"/>
    </font>
    <font>
      <sz val="11"/>
      <name val="Arial"/>
      <family val="2"/>
    </font>
    <font>
      <sz val="8"/>
      <name val="Times New Roman"/>
      <family val="1"/>
    </font>
    <font>
      <sz val="10"/>
      <name val="Univers (E1)"/>
    </font>
    <font>
      <b/>
      <sz val="12"/>
      <name val="Univers (WN)"/>
    </font>
    <font>
      <b/>
      <sz val="10"/>
      <name val="Univers (WN)"/>
    </font>
    <font>
      <b/>
      <sz val="10"/>
      <name val="Arial"/>
      <family val="2"/>
      <charset val="238"/>
    </font>
    <font>
      <sz val="10"/>
      <name val="Helv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color indexed="9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color indexed="9"/>
      <name val="Arial CE"/>
      <charset val="238"/>
    </font>
    <font>
      <b/>
      <sz val="12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0"/>
      <color indexed="10"/>
      <name val="Arial CE"/>
      <charset val="238"/>
    </font>
    <font>
      <b/>
      <sz val="12"/>
      <color indexed="39"/>
      <name val="Arial CE"/>
      <family val="2"/>
      <charset val="238"/>
    </font>
    <font>
      <b/>
      <sz val="10"/>
      <color indexed="39"/>
      <name val="Arial CE"/>
      <family val="2"/>
      <charset val="238"/>
    </font>
    <font>
      <sz val="10"/>
      <color indexed="39"/>
      <name val="Arial CE"/>
      <family val="2"/>
      <charset val="238"/>
    </font>
    <font>
      <sz val="12"/>
      <name val="Arial CE"/>
      <family val="2"/>
      <charset val="238"/>
    </font>
    <font>
      <b/>
      <sz val="12"/>
      <color indexed="12"/>
      <name val="Arial CE"/>
      <charset val="238"/>
    </font>
    <font>
      <sz val="10"/>
      <color indexed="12"/>
      <name val="Arial CE"/>
      <family val="2"/>
      <charset val="238"/>
    </font>
    <font>
      <sz val="10"/>
      <color indexed="1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gray0625"/>
    </fill>
    <fill>
      <patternFill patternType="solid">
        <fgColor indexed="3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0">
    <xf numFmtId="0" fontId="0" fillId="0" borderId="0"/>
    <xf numFmtId="0" fontId="18" fillId="0" borderId="0"/>
    <xf numFmtId="177" fontId="4" fillId="0" borderId="0" applyNumberFormat="0" applyFill="0" applyBorder="0" applyAlignment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0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41" fontId="3" fillId="0" borderId="0" applyFont="0" applyFill="0" applyBorder="0" applyAlignment="0" applyProtection="0"/>
    <xf numFmtId="15" fontId="6" fillId="0" borderId="0" applyFont="0" applyFill="0" applyBorder="0" applyAlignment="0" applyProtection="0">
      <alignment horizontal="left"/>
    </xf>
    <xf numFmtId="176" fontId="6" fillId="0" borderId="0" applyFont="0" applyFill="0" applyBorder="0" applyProtection="0">
      <alignment horizontal="left"/>
    </xf>
    <xf numFmtId="178" fontId="7" fillId="0" borderId="0" applyFont="0" applyFill="0" applyBorder="0" applyAlignment="0" applyProtection="0">
      <protection locked="0"/>
    </xf>
    <xf numFmtId="39" fontId="9" fillId="0" borderId="0" applyFont="0" applyFill="0" applyBorder="0" applyAlignment="0" applyProtection="0"/>
    <xf numFmtId="184" fontId="10" fillId="0" borderId="0" applyFont="0" applyFill="0" applyBorder="0" applyAlignment="0"/>
    <xf numFmtId="37" fontId="11" fillId="0" borderId="0" applyFill="0" applyBorder="0" applyAlignment="0">
      <protection locked="0"/>
    </xf>
    <xf numFmtId="167" fontId="11" fillId="0" borderId="1" applyFill="0" applyBorder="0" applyAlignment="0">
      <alignment horizontal="center"/>
      <protection locked="0"/>
    </xf>
    <xf numFmtId="178" fontId="11" fillId="0" borderId="0" applyFill="0" applyBorder="0" applyAlignment="0">
      <protection locked="0"/>
    </xf>
    <xf numFmtId="184" fontId="11" fillId="0" borderId="0" applyFill="0" applyBorder="0" applyAlignment="0" applyProtection="0">
      <protection locked="0"/>
    </xf>
    <xf numFmtId="180" fontId="8" fillId="0" borderId="0" applyFont="0" applyFill="0" applyBorder="0" applyAlignment="0" applyProtection="0"/>
    <xf numFmtId="177" fontId="12" fillId="0" borderId="0" applyFill="0" applyBorder="0" applyAlignment="0"/>
    <xf numFmtId="38" fontId="6" fillId="0" borderId="0"/>
    <xf numFmtId="0" fontId="18" fillId="0" borderId="0"/>
    <xf numFmtId="0" fontId="18" fillId="0" borderId="0"/>
    <xf numFmtId="0" fontId="18" fillId="0" borderId="0"/>
    <xf numFmtId="182" fontId="13" fillId="0" borderId="2" applyFont="0" applyFill="0" applyBorder="0" applyAlignment="0" applyProtection="0">
      <alignment horizontal="right"/>
    </xf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81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10" fontId="6" fillId="0" borderId="0" applyFont="0" applyFill="0" applyBorder="0" applyAlignment="0" applyProtection="0"/>
    <xf numFmtId="38" fontId="6" fillId="2" borderId="0" applyNumberFormat="0" applyFont="0" applyBorder="0" applyAlignment="0" applyProtection="0"/>
    <xf numFmtId="38" fontId="15" fillId="0" borderId="0" applyFill="0" applyBorder="0" applyAlignment="0" applyProtection="0"/>
    <xf numFmtId="181" fontId="16" fillId="0" borderId="0" applyFill="0" applyBorder="0" applyAlignment="0" applyProtection="0"/>
    <xf numFmtId="174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18" fontId="7" fillId="0" borderId="0" applyFont="0" applyFill="0" applyBorder="0" applyAlignment="0" applyProtection="0">
      <alignment horizontal="left"/>
    </xf>
    <xf numFmtId="38" fontId="6" fillId="0" borderId="3" applyNumberFormat="0" applyFont="0" applyFill="0" applyAlignment="0" applyProtection="0"/>
    <xf numFmtId="10" fontId="14" fillId="0" borderId="4" applyNumberFormat="0" applyFont="0" applyFill="0" applyAlignment="0" applyProtection="0"/>
    <xf numFmtId="183" fontId="17" fillId="0" borderId="5" applyFont="0" applyFill="0" applyBorder="0" applyAlignment="0" applyProtection="0"/>
  </cellStyleXfs>
  <cellXfs count="150">
    <xf numFmtId="0" fontId="0" fillId="0" borderId="0" xfId="0"/>
    <xf numFmtId="0" fontId="3" fillId="0" borderId="0" xfId="23" applyFont="1" applyAlignment="1">
      <alignment horizontal="center"/>
    </xf>
    <xf numFmtId="1" fontId="3" fillId="0" borderId="0" xfId="23" applyNumberFormat="1" applyFont="1"/>
    <xf numFmtId="185" fontId="3" fillId="0" borderId="0" xfId="23" applyNumberFormat="1" applyFont="1"/>
    <xf numFmtId="9" fontId="3" fillId="0" borderId="0" xfId="23" applyNumberFormat="1" applyFont="1"/>
    <xf numFmtId="0" fontId="3" fillId="0" borderId="0" xfId="23" applyFont="1"/>
    <xf numFmtId="185" fontId="3" fillId="0" borderId="0" xfId="22" applyNumberFormat="1" applyFont="1" applyBorder="1" applyAlignment="1">
      <alignment horizontal="left"/>
    </xf>
    <xf numFmtId="185" fontId="3" fillId="0" borderId="0" xfId="22" applyNumberFormat="1" applyFont="1"/>
    <xf numFmtId="0" fontId="3" fillId="0" borderId="0" xfId="22" applyFont="1"/>
    <xf numFmtId="185" fontId="20" fillId="0" borderId="0" xfId="22" applyNumberFormat="1" applyFont="1"/>
    <xf numFmtId="0" fontId="20" fillId="0" borderId="0" xfId="22" applyFont="1"/>
    <xf numFmtId="0" fontId="19" fillId="0" borderId="0" xfId="22" applyFont="1" applyFill="1" applyBorder="1"/>
    <xf numFmtId="185" fontId="19" fillId="0" borderId="0" xfId="22" applyNumberFormat="1" applyFont="1" applyFill="1" applyBorder="1" applyAlignment="1">
      <alignment horizontal="right"/>
    </xf>
    <xf numFmtId="185" fontId="3" fillId="0" borderId="0" xfId="22" applyNumberFormat="1" applyFont="1" applyAlignment="1">
      <alignment horizontal="right"/>
    </xf>
    <xf numFmtId="0" fontId="1" fillId="0" borderId="6" xfId="22" applyFont="1" applyBorder="1"/>
    <xf numFmtId="0" fontId="3" fillId="0" borderId="6" xfId="22" applyFont="1" applyBorder="1"/>
    <xf numFmtId="185" fontId="18" fillId="0" borderId="0" xfId="22" applyNumberFormat="1"/>
    <xf numFmtId="0" fontId="18" fillId="0" borderId="0" xfId="22"/>
    <xf numFmtId="0" fontId="2" fillId="0" borderId="0" xfId="22" applyFont="1" applyBorder="1"/>
    <xf numFmtId="185" fontId="1" fillId="0" borderId="0" xfId="22" applyNumberFormat="1" applyFont="1" applyBorder="1" applyAlignment="1">
      <alignment horizontal="centerContinuous"/>
    </xf>
    <xf numFmtId="0" fontId="1" fillId="3" borderId="7" xfId="22" applyFont="1" applyFill="1" applyBorder="1"/>
    <xf numFmtId="185" fontId="3" fillId="0" borderId="0" xfId="22" applyNumberFormat="1" applyFont="1" applyBorder="1" applyAlignment="1">
      <alignment horizontal="right"/>
    </xf>
    <xf numFmtId="185" fontId="3" fillId="0" borderId="0" xfId="22" applyNumberFormat="1" applyFont="1" applyBorder="1"/>
    <xf numFmtId="0" fontId="23" fillId="4" borderId="7" xfId="22" applyFont="1" applyFill="1" applyBorder="1"/>
    <xf numFmtId="185" fontId="23" fillId="4" borderId="8" xfId="22" applyNumberFormat="1" applyFont="1" applyFill="1" applyBorder="1" applyAlignment="1">
      <alignment horizontal="right"/>
    </xf>
    <xf numFmtId="185" fontId="22" fillId="0" borderId="9" xfId="22" applyNumberFormat="1" applyFont="1" applyFill="1" applyBorder="1" applyAlignment="1">
      <alignment horizontal="centerContinuous"/>
    </xf>
    <xf numFmtId="185" fontId="20" fillId="0" borderId="10" xfId="22" applyNumberFormat="1" applyFont="1" applyBorder="1" applyAlignment="1">
      <alignment horizontal="centerContinuous"/>
    </xf>
    <xf numFmtId="185" fontId="20" fillId="0" borderId="11" xfId="22" applyNumberFormat="1" applyFont="1" applyBorder="1" applyAlignment="1">
      <alignment horizontal="centerContinuous"/>
    </xf>
    <xf numFmtId="185" fontId="1" fillId="3" borderId="12" xfId="22" applyNumberFormat="1" applyFont="1" applyFill="1" applyBorder="1" applyAlignment="1">
      <alignment horizontal="center"/>
    </xf>
    <xf numFmtId="185" fontId="1" fillId="3" borderId="13" xfId="22" applyNumberFormat="1" applyFont="1" applyFill="1" applyBorder="1" applyAlignment="1">
      <alignment horizontal="center"/>
    </xf>
    <xf numFmtId="2" fontId="3" fillId="0" borderId="0" xfId="23" applyNumberFormat="1" applyFont="1"/>
    <xf numFmtId="185" fontId="23" fillId="4" borderId="8" xfId="22" applyNumberFormat="1" applyFont="1" applyFill="1" applyBorder="1"/>
    <xf numFmtId="185" fontId="1" fillId="3" borderId="14" xfId="22" applyNumberFormat="1" applyFont="1" applyFill="1" applyBorder="1" applyAlignment="1">
      <alignment horizontal="center"/>
    </xf>
    <xf numFmtId="0" fontId="3" fillId="0" borderId="0" xfId="23" applyFont="1" applyAlignment="1" applyProtection="1">
      <alignment horizontal="center"/>
      <protection locked="0"/>
    </xf>
    <xf numFmtId="1" fontId="3" fillId="0" borderId="0" xfId="23" applyNumberFormat="1" applyFont="1" applyProtection="1">
      <protection locked="0"/>
    </xf>
    <xf numFmtId="185" fontId="3" fillId="0" borderId="0" xfId="23" applyNumberFormat="1" applyFont="1" applyProtection="1">
      <protection locked="0"/>
    </xf>
    <xf numFmtId="9" fontId="3" fillId="0" borderId="0" xfId="23" applyNumberFormat="1" applyFont="1" applyProtection="1">
      <protection locked="0"/>
    </xf>
    <xf numFmtId="2" fontId="26" fillId="4" borderId="0" xfId="23" applyNumberFormat="1" applyFont="1" applyFill="1" applyProtection="1">
      <protection locked="0"/>
    </xf>
    <xf numFmtId="2" fontId="27" fillId="4" borderId="0" xfId="23" applyNumberFormat="1" applyFont="1" applyFill="1" applyProtection="1">
      <protection locked="0"/>
    </xf>
    <xf numFmtId="0" fontId="3" fillId="0" borderId="0" xfId="23" applyFont="1" applyProtection="1">
      <protection locked="0"/>
    </xf>
    <xf numFmtId="2" fontId="3" fillId="0" borderId="0" xfId="23" applyNumberFormat="1" applyFont="1" applyProtection="1">
      <protection locked="0"/>
    </xf>
    <xf numFmtId="0" fontId="29" fillId="0" borderId="0" xfId="23" applyFont="1" applyProtection="1">
      <protection locked="0"/>
    </xf>
    <xf numFmtId="0" fontId="30" fillId="0" borderId="0" xfId="23" applyFont="1" applyProtection="1">
      <protection locked="0"/>
    </xf>
    <xf numFmtId="0" fontId="30" fillId="0" borderId="0" xfId="23" applyFont="1" applyAlignment="1" applyProtection="1">
      <alignment horizontal="center"/>
      <protection locked="0"/>
    </xf>
    <xf numFmtId="1" fontId="30" fillId="0" borderId="0" xfId="23" applyNumberFormat="1" applyFont="1" applyProtection="1">
      <protection locked="0"/>
    </xf>
    <xf numFmtId="1" fontId="30" fillId="0" borderId="0" xfId="23" applyNumberFormat="1" applyFont="1" applyFill="1" applyProtection="1">
      <protection locked="0"/>
    </xf>
    <xf numFmtId="9" fontId="30" fillId="0" borderId="0" xfId="23" applyNumberFormat="1" applyFont="1" applyProtection="1">
      <protection locked="0"/>
    </xf>
    <xf numFmtId="185" fontId="30" fillId="0" borderId="0" xfId="23" applyNumberFormat="1" applyFont="1" applyProtection="1">
      <protection locked="0"/>
    </xf>
    <xf numFmtId="1" fontId="30" fillId="0" borderId="15" xfId="23" applyNumberFormat="1" applyFont="1" applyBorder="1" applyProtection="1">
      <protection locked="0"/>
    </xf>
    <xf numFmtId="1" fontId="25" fillId="4" borderId="0" xfId="23" applyNumberFormat="1" applyFont="1" applyFill="1" applyProtection="1">
      <protection locked="0"/>
    </xf>
    <xf numFmtId="185" fontId="20" fillId="0" borderId="0" xfId="23" applyNumberFormat="1" applyFont="1" applyProtection="1"/>
    <xf numFmtId="185" fontId="20" fillId="0" borderId="15" xfId="23" applyNumberFormat="1" applyFont="1" applyBorder="1" applyProtection="1"/>
    <xf numFmtId="185" fontId="19" fillId="0" borderId="0" xfId="23" applyNumberFormat="1" applyFont="1" applyProtection="1"/>
    <xf numFmtId="185" fontId="1" fillId="0" borderId="0" xfId="23" applyNumberFormat="1" applyFont="1" applyProtection="1"/>
    <xf numFmtId="185" fontId="3" fillId="0" borderId="0" xfId="23" applyNumberFormat="1" applyFont="1" applyProtection="1"/>
    <xf numFmtId="185" fontId="20" fillId="5" borderId="5" xfId="23" applyNumberFormat="1" applyFont="1" applyFill="1" applyBorder="1" applyProtection="1"/>
    <xf numFmtId="186" fontId="20" fillId="5" borderId="5" xfId="23" applyNumberFormat="1" applyFont="1" applyFill="1" applyBorder="1" applyProtection="1"/>
    <xf numFmtId="186" fontId="3" fillId="0" borderId="15" xfId="23" applyNumberFormat="1" applyFont="1" applyBorder="1" applyProtection="1"/>
    <xf numFmtId="185" fontId="3" fillId="0" borderId="15" xfId="23" applyNumberFormat="1" applyFont="1" applyBorder="1" applyProtection="1"/>
    <xf numFmtId="186" fontId="20" fillId="0" borderId="0" xfId="23" applyNumberFormat="1" applyFont="1" applyProtection="1"/>
    <xf numFmtId="185" fontId="1" fillId="5" borderId="16" xfId="23" applyNumberFormat="1" applyFont="1" applyFill="1" applyBorder="1" applyProtection="1"/>
    <xf numFmtId="186" fontId="1" fillId="5" borderId="16" xfId="23" applyNumberFormat="1" applyFont="1" applyFill="1" applyBorder="1" applyProtection="1"/>
    <xf numFmtId="186" fontId="3" fillId="0" borderId="0" xfId="23" applyNumberFormat="1" applyFont="1" applyProtection="1"/>
    <xf numFmtId="185" fontId="23" fillId="4" borderId="0" xfId="23" applyNumberFormat="1" applyFont="1" applyFill="1" applyProtection="1"/>
    <xf numFmtId="186" fontId="23" fillId="4" borderId="0" xfId="23" applyNumberFormat="1" applyFont="1" applyFill="1" applyProtection="1"/>
    <xf numFmtId="185" fontId="20" fillId="0" borderId="0" xfId="23" applyNumberFormat="1" applyFont="1" applyBorder="1" applyProtection="1"/>
    <xf numFmtId="185" fontId="19" fillId="5" borderId="5" xfId="23" applyNumberFormat="1" applyFont="1" applyFill="1" applyBorder="1" applyProtection="1"/>
    <xf numFmtId="185" fontId="1" fillId="5" borderId="17" xfId="23" applyNumberFormat="1" applyFont="1" applyFill="1" applyBorder="1" applyProtection="1"/>
    <xf numFmtId="185" fontId="3" fillId="0" borderId="18" xfId="23" applyNumberFormat="1" applyFont="1" applyFill="1" applyBorder="1" applyProtection="1"/>
    <xf numFmtId="185" fontId="19" fillId="0" borderId="5" xfId="23" applyNumberFormat="1" applyFont="1" applyFill="1" applyBorder="1" applyProtection="1"/>
    <xf numFmtId="185" fontId="19" fillId="5" borderId="16" xfId="23" applyNumberFormat="1" applyFont="1" applyFill="1" applyBorder="1" applyProtection="1"/>
    <xf numFmtId="185" fontId="1" fillId="5" borderId="19" xfId="23" applyNumberFormat="1" applyFont="1" applyFill="1" applyBorder="1" applyProtection="1"/>
    <xf numFmtId="2" fontId="20" fillId="0" borderId="0" xfId="23" applyNumberFormat="1" applyFont="1" applyProtection="1"/>
    <xf numFmtId="185" fontId="20" fillId="0" borderId="0" xfId="23" applyNumberFormat="1" applyFont="1" applyAlignment="1" applyProtection="1">
      <alignment horizontal="center"/>
    </xf>
    <xf numFmtId="2" fontId="20" fillId="0" borderId="15" xfId="23" applyNumberFormat="1" applyFont="1" applyBorder="1" applyProtection="1"/>
    <xf numFmtId="2" fontId="3" fillId="0" borderId="0" xfId="23" applyNumberFormat="1" applyFont="1" applyProtection="1"/>
    <xf numFmtId="2" fontId="1" fillId="0" borderId="0" xfId="23" applyNumberFormat="1" applyFont="1" applyProtection="1"/>
    <xf numFmtId="0" fontId="24" fillId="0" borderId="0" xfId="24" applyFont="1" applyProtection="1"/>
    <xf numFmtId="0" fontId="3" fillId="0" borderId="0" xfId="23" applyFont="1" applyAlignment="1" applyProtection="1">
      <alignment horizontal="center"/>
    </xf>
    <xf numFmtId="1" fontId="3" fillId="0" borderId="0" xfId="23" applyNumberFormat="1" applyFont="1" applyProtection="1"/>
    <xf numFmtId="9" fontId="3" fillId="0" borderId="0" xfId="23" applyNumberFormat="1" applyFont="1" applyProtection="1"/>
    <xf numFmtId="0" fontId="3" fillId="0" borderId="0" xfId="23" applyFont="1" applyProtection="1"/>
    <xf numFmtId="0" fontId="19" fillId="0" borderId="0" xfId="23" applyFont="1" applyAlignment="1" applyProtection="1">
      <alignment horizontal="center"/>
    </xf>
    <xf numFmtId="1" fontId="20" fillId="0" borderId="0" xfId="23" applyNumberFormat="1" applyFont="1" applyProtection="1"/>
    <xf numFmtId="9" fontId="20" fillId="0" borderId="0" xfId="23" applyNumberFormat="1" applyFont="1" applyProtection="1"/>
    <xf numFmtId="0" fontId="20" fillId="0" borderId="20" xfId="23" applyFont="1" applyBorder="1" applyProtection="1"/>
    <xf numFmtId="0" fontId="20" fillId="0" borderId="20" xfId="23" applyFont="1" applyBorder="1" applyAlignment="1" applyProtection="1">
      <alignment horizontal="center"/>
    </xf>
    <xf numFmtId="1" fontId="20" fillId="0" borderId="20" xfId="23" applyNumberFormat="1" applyFont="1" applyBorder="1" applyAlignment="1" applyProtection="1">
      <alignment horizontal="center"/>
    </xf>
    <xf numFmtId="185" fontId="20" fillId="0" borderId="20" xfId="23" applyNumberFormat="1" applyFont="1" applyBorder="1" applyAlignment="1" applyProtection="1">
      <alignment horizontal="center"/>
    </xf>
    <xf numFmtId="185" fontId="20" fillId="0" borderId="21" xfId="23" applyNumberFormat="1" applyFont="1" applyBorder="1" applyAlignment="1" applyProtection="1">
      <alignment horizontal="center"/>
    </xf>
    <xf numFmtId="9" fontId="20" fillId="0" borderId="21" xfId="23" applyNumberFormat="1" applyFont="1" applyBorder="1" applyAlignment="1" applyProtection="1">
      <alignment horizontal="centerContinuous"/>
    </xf>
    <xf numFmtId="185" fontId="20" fillId="0" borderId="17" xfId="23" applyNumberFormat="1" applyFont="1" applyBorder="1" applyAlignment="1" applyProtection="1">
      <alignment horizontal="centerContinuous"/>
    </xf>
    <xf numFmtId="185" fontId="20" fillId="5" borderId="20" xfId="23" applyNumberFormat="1" applyFont="1" applyFill="1" applyBorder="1" applyAlignment="1" applyProtection="1">
      <alignment horizontal="center"/>
    </xf>
    <xf numFmtId="2" fontId="20" fillId="5" borderId="20" xfId="23" applyNumberFormat="1" applyFont="1" applyFill="1" applyBorder="1" applyAlignment="1" applyProtection="1">
      <alignment horizontal="center"/>
    </xf>
    <xf numFmtId="0" fontId="30" fillId="0" borderId="0" xfId="23" applyFont="1" applyProtection="1"/>
    <xf numFmtId="0" fontId="30" fillId="0" borderId="0" xfId="23" applyFont="1" applyAlignment="1" applyProtection="1">
      <alignment horizontal="center"/>
    </xf>
    <xf numFmtId="1" fontId="30" fillId="0" borderId="0" xfId="23" applyNumberFormat="1" applyFont="1" applyProtection="1"/>
    <xf numFmtId="2" fontId="20" fillId="0" borderId="0" xfId="23" applyNumberFormat="1" applyFont="1" applyBorder="1" applyProtection="1"/>
    <xf numFmtId="0" fontId="30" fillId="0" borderId="15" xfId="23" applyFont="1" applyBorder="1" applyProtection="1"/>
    <xf numFmtId="0" fontId="30" fillId="0" borderId="15" xfId="23" applyFont="1" applyBorder="1" applyAlignment="1" applyProtection="1">
      <alignment horizontal="center"/>
    </xf>
    <xf numFmtId="1" fontId="30" fillId="0" borderId="15" xfId="23" applyNumberFormat="1" applyFont="1" applyBorder="1" applyProtection="1"/>
    <xf numFmtId="9" fontId="20" fillId="0" borderId="15" xfId="23" applyNumberFormat="1" applyFont="1" applyBorder="1" applyProtection="1"/>
    <xf numFmtId="0" fontId="20" fillId="0" borderId="0" xfId="23" applyFont="1" applyProtection="1"/>
    <xf numFmtId="0" fontId="20" fillId="0" borderId="0" xfId="23" applyFont="1" applyAlignment="1" applyProtection="1">
      <alignment horizontal="center"/>
    </xf>
    <xf numFmtId="1" fontId="19" fillId="0" borderId="0" xfId="23" applyNumberFormat="1" applyFont="1" applyProtection="1"/>
    <xf numFmtId="9" fontId="1" fillId="0" borderId="0" xfId="23" applyNumberFormat="1" applyFont="1" applyProtection="1"/>
    <xf numFmtId="0" fontId="20" fillId="5" borderId="21" xfId="23" applyFont="1" applyFill="1" applyBorder="1" applyProtection="1"/>
    <xf numFmtId="0" fontId="20" fillId="5" borderId="5" xfId="23" applyFont="1" applyFill="1" applyBorder="1" applyAlignment="1" applyProtection="1">
      <alignment horizontal="center"/>
    </xf>
    <xf numFmtId="1" fontId="30" fillId="5" borderId="5" xfId="23" applyNumberFormat="1" applyFont="1" applyFill="1" applyBorder="1" applyProtection="1"/>
    <xf numFmtId="9" fontId="19" fillId="5" borderId="5" xfId="23" applyNumberFormat="1" applyFont="1" applyFill="1" applyBorder="1" applyProtection="1"/>
    <xf numFmtId="0" fontId="20" fillId="0" borderId="15" xfId="23" applyFont="1" applyBorder="1" applyProtection="1"/>
    <xf numFmtId="0" fontId="20" fillId="0" borderId="15" xfId="23" applyFont="1" applyBorder="1" applyAlignment="1" applyProtection="1">
      <alignment horizontal="center"/>
    </xf>
    <xf numFmtId="9" fontId="3" fillId="0" borderId="15" xfId="23" applyNumberFormat="1" applyFont="1" applyBorder="1" applyProtection="1"/>
    <xf numFmtId="9" fontId="19" fillId="0" borderId="0" xfId="23" applyNumberFormat="1" applyFont="1" applyProtection="1"/>
    <xf numFmtId="0" fontId="1" fillId="5" borderId="7" xfId="23" applyFont="1" applyFill="1" applyBorder="1" applyProtection="1"/>
    <xf numFmtId="0" fontId="1" fillId="5" borderId="16" xfId="23" applyFont="1" applyFill="1" applyBorder="1" applyAlignment="1" applyProtection="1">
      <alignment horizontal="center"/>
    </xf>
    <xf numFmtId="1" fontId="1" fillId="5" borderId="16" xfId="23" applyNumberFormat="1" applyFont="1" applyFill="1" applyBorder="1" applyProtection="1"/>
    <xf numFmtId="9" fontId="1" fillId="5" borderId="16" xfId="23" applyNumberFormat="1" applyFont="1" applyFill="1" applyBorder="1" applyProtection="1"/>
    <xf numFmtId="0" fontId="21" fillId="4" borderId="0" xfId="23" applyFont="1" applyFill="1" applyBorder="1" applyProtection="1"/>
    <xf numFmtId="0" fontId="25" fillId="4" borderId="0" xfId="23" applyFont="1" applyFill="1" applyAlignment="1" applyProtection="1">
      <alignment horizontal="center"/>
    </xf>
    <xf numFmtId="9" fontId="23" fillId="4" borderId="0" xfId="23" applyNumberFormat="1" applyFont="1" applyFill="1" applyProtection="1"/>
    <xf numFmtId="0" fontId="28" fillId="0" borderId="0" xfId="24" applyFont="1" applyProtection="1">
      <protection locked="0"/>
    </xf>
    <xf numFmtId="0" fontId="22" fillId="0" borderId="0" xfId="22" applyFont="1" applyFill="1" applyBorder="1"/>
    <xf numFmtId="0" fontId="31" fillId="0" borderId="9" xfId="22" applyFont="1" applyFill="1" applyBorder="1"/>
    <xf numFmtId="185" fontId="19" fillId="0" borderId="10" xfId="22" applyNumberFormat="1" applyFont="1" applyFill="1" applyBorder="1" applyAlignment="1">
      <alignment horizontal="right"/>
    </xf>
    <xf numFmtId="185" fontId="18" fillId="0" borderId="11" xfId="22" applyNumberFormat="1" applyBorder="1"/>
    <xf numFmtId="0" fontId="31" fillId="0" borderId="6" xfId="22" applyFont="1" applyBorder="1"/>
    <xf numFmtId="185" fontId="3" fillId="0" borderId="23" xfId="22" applyNumberFormat="1" applyFont="1" applyBorder="1"/>
    <xf numFmtId="0" fontId="31" fillId="0" borderId="22" xfId="22" applyFont="1" applyBorder="1"/>
    <xf numFmtId="185" fontId="3" fillId="0" borderId="15" xfId="22" applyNumberFormat="1" applyFont="1" applyBorder="1"/>
    <xf numFmtId="185" fontId="3" fillId="0" borderId="24" xfId="22" applyNumberFormat="1" applyFont="1" applyBorder="1"/>
    <xf numFmtId="187" fontId="32" fillId="0" borderId="15" xfId="22" applyNumberFormat="1" applyFont="1" applyBorder="1" applyAlignment="1">
      <alignment horizontal="left"/>
    </xf>
    <xf numFmtId="49" fontId="32" fillId="0" borderId="0" xfId="22" applyNumberFormat="1" applyFont="1" applyBorder="1" applyAlignment="1">
      <alignment horizontal="left"/>
    </xf>
    <xf numFmtId="49" fontId="32" fillId="0" borderId="10" xfId="22" applyNumberFormat="1" applyFont="1" applyFill="1" applyBorder="1" applyAlignment="1">
      <alignment horizontal="left"/>
    </xf>
    <xf numFmtId="0" fontId="33" fillId="0" borderId="0" xfId="23" applyFont="1" applyFill="1" applyProtection="1">
      <protection locked="0"/>
    </xf>
    <xf numFmtId="0" fontId="33" fillId="0" borderId="0" xfId="23" applyFont="1" applyFill="1" applyAlignment="1" applyProtection="1">
      <alignment horizontal="center"/>
      <protection locked="0"/>
    </xf>
    <xf numFmtId="1" fontId="33" fillId="0" borderId="0" xfId="23" applyNumberFormat="1" applyFont="1" applyFill="1" applyProtection="1">
      <protection locked="0"/>
    </xf>
    <xf numFmtId="185" fontId="33" fillId="0" borderId="0" xfId="23" applyNumberFormat="1" applyFont="1" applyProtection="1">
      <protection locked="0"/>
    </xf>
    <xf numFmtId="0" fontId="18" fillId="0" borderId="0" xfId="23"/>
    <xf numFmtId="0" fontId="33" fillId="0" borderId="0" xfId="23" applyFont="1" applyAlignment="1" applyProtection="1">
      <alignment horizontal="center"/>
      <protection locked="0"/>
    </xf>
    <xf numFmtId="185" fontId="20" fillId="0" borderId="0" xfId="23" applyNumberFormat="1" applyFont="1" applyFill="1" applyProtection="1"/>
    <xf numFmtId="185" fontId="30" fillId="0" borderId="0" xfId="23" applyNumberFormat="1" applyFont="1" applyFill="1" applyProtection="1">
      <protection locked="0"/>
    </xf>
    <xf numFmtId="2" fontId="20" fillId="0" borderId="0" xfId="23" applyNumberFormat="1" applyFont="1" applyFill="1" applyProtection="1"/>
    <xf numFmtId="0" fontId="18" fillId="0" borderId="0" xfId="23" applyFill="1"/>
    <xf numFmtId="0" fontId="33" fillId="0" borderId="0" xfId="23" applyFont="1" applyProtection="1">
      <protection locked="0"/>
    </xf>
    <xf numFmtId="0" fontId="3" fillId="0" borderId="0" xfId="23" applyFont="1" applyFill="1"/>
    <xf numFmtId="0" fontId="34" fillId="0" borderId="0" xfId="23" applyFont="1" applyProtection="1">
      <protection locked="0"/>
    </xf>
    <xf numFmtId="0" fontId="34" fillId="0" borderId="0" xfId="23" applyFont="1" applyAlignment="1" applyProtection="1">
      <alignment horizontal="center"/>
      <protection locked="0"/>
    </xf>
    <xf numFmtId="1" fontId="34" fillId="0" borderId="0" xfId="23" applyNumberFormat="1" applyFont="1" applyFill="1" applyProtection="1">
      <protection locked="0"/>
    </xf>
    <xf numFmtId="166" fontId="30" fillId="0" borderId="0" xfId="23" applyNumberFormat="1" applyFont="1" applyFill="1" applyProtection="1">
      <protection locked="0"/>
    </xf>
  </cellXfs>
  <cellStyles count="40">
    <cellStyle name="Bold 11" xfId="2"/>
    <cellStyle name="Comma [0]_9eu2xkjwWrYu0YNRaLvhySkeD" xfId="3"/>
    <cellStyle name="Comma_9eu2xkjwWrYu0YNRaLvhySkeD" xfId="4"/>
    <cellStyle name="Currency (0)" xfId="5"/>
    <cellStyle name="Currency (2)" xfId="6"/>
    <cellStyle name="Currency [0]_3LU9hSJnLyQkkffIimuyOsjVm" xfId="7"/>
    <cellStyle name="Currency_3LU9hSJnLyQkkffIimuyOsjVm" xfId="8"/>
    <cellStyle name="čárky [0]_0f83zm4yytAvDZPSbNxjaUl2F" xfId="9"/>
    <cellStyle name="Date" xfId="10"/>
    <cellStyle name="Date-Time" xfId="11"/>
    <cellStyle name="Decimal 1" xfId="12"/>
    <cellStyle name="Decimal 2" xfId="13"/>
    <cellStyle name="Decimal 3" xfId="14"/>
    <cellStyle name="Input" xfId="15"/>
    <cellStyle name="Input %" xfId="16"/>
    <cellStyle name="Input 1" xfId="17"/>
    <cellStyle name="Input 3" xfId="18"/>
    <cellStyle name="Month" xfId="19"/>
    <cellStyle name="Normal 11" xfId="20"/>
    <cellStyle name="Normal_3LU9hSJnLyQkkffIimuyOsjVm" xfId="21"/>
    <cellStyle name="Normální" xfId="0" builtinId="0"/>
    <cellStyle name="normální_Rekapitulace" xfId="22"/>
    <cellStyle name="normální_SK I" xfId="23"/>
    <cellStyle name="normální_Zásuvky" xfId="24"/>
    <cellStyle name="Percent ()" xfId="25"/>
    <cellStyle name="Percent (0)" xfId="26"/>
    <cellStyle name="Percent (1)" xfId="27"/>
    <cellStyle name="Percent 1" xfId="28"/>
    <cellStyle name="Percent 2" xfId="29"/>
    <cellStyle name="Percent_Account Detail" xfId="30"/>
    <cellStyle name="Shaded" xfId="31"/>
    <cellStyle name="Styl 1" xfId="1"/>
    <cellStyle name="Sum" xfId="32"/>
    <cellStyle name="Sum %of HV" xfId="33"/>
    <cellStyle name="Thousands (0)" xfId="34"/>
    <cellStyle name="Thousands (1)" xfId="35"/>
    <cellStyle name="time" xfId="36"/>
    <cellStyle name="Total" xfId="37"/>
    <cellStyle name="Underline 2" xfId="38"/>
    <cellStyle name="Year" xfId="3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J26"/>
  <sheetViews>
    <sheetView tabSelected="1" zoomScaleNormal="100" workbookViewId="0">
      <selection activeCell="D20" sqref="D20"/>
    </sheetView>
  </sheetViews>
  <sheetFormatPr defaultRowHeight="12.75"/>
  <cols>
    <col min="1" max="1" width="47.7109375" style="8" customWidth="1"/>
    <col min="2" max="2" width="20.7109375" style="13" customWidth="1"/>
    <col min="3" max="4" width="20.7109375" style="7" customWidth="1"/>
    <col min="5" max="5" width="16.5703125" style="7" customWidth="1"/>
    <col min="6" max="6" width="14.42578125" style="7" customWidth="1"/>
    <col min="7" max="7" width="10.7109375" style="8" customWidth="1"/>
    <col min="8" max="8" width="12.7109375" style="7" customWidth="1"/>
    <col min="9" max="9" width="10.7109375" style="8" customWidth="1"/>
    <col min="10" max="10" width="16.5703125" style="7" customWidth="1"/>
    <col min="11" max="16384" width="9.140625" style="8"/>
  </cols>
  <sheetData>
    <row r="6" spans="1:10" ht="15.75">
      <c r="A6" s="121" t="s">
        <v>134</v>
      </c>
      <c r="B6" s="6"/>
    </row>
    <row r="7" spans="1:10">
      <c r="A7" s="18"/>
      <c r="B7" s="19"/>
    </row>
    <row r="8" spans="1:10">
      <c r="A8" s="18"/>
      <c r="B8" s="19"/>
    </row>
    <row r="9" spans="1:10">
      <c r="A9" s="18"/>
      <c r="B9" s="19"/>
    </row>
    <row r="10" spans="1:10">
      <c r="A10" s="18" t="s">
        <v>0</v>
      </c>
      <c r="B10" s="19"/>
    </row>
    <row r="11" spans="1:10" ht="13.5" thickBot="1">
      <c r="A11" s="18"/>
      <c r="B11" s="19"/>
    </row>
    <row r="12" spans="1:10" ht="13.5" thickBot="1">
      <c r="A12" s="122"/>
      <c r="B12" s="25" t="s">
        <v>1</v>
      </c>
      <c r="C12" s="26"/>
      <c r="D12" s="27"/>
      <c r="E12" s="9"/>
      <c r="F12" s="9"/>
      <c r="G12" s="10"/>
      <c r="H12" s="9"/>
      <c r="I12" s="10"/>
      <c r="J12" s="9"/>
    </row>
    <row r="13" spans="1:10" ht="13.5" thickBot="1">
      <c r="A13" s="20" t="s">
        <v>2</v>
      </c>
      <c r="B13" s="28" t="s">
        <v>3</v>
      </c>
      <c r="C13" s="29" t="s">
        <v>4</v>
      </c>
      <c r="D13" s="32" t="s">
        <v>5</v>
      </c>
    </row>
    <row r="14" spans="1:10">
      <c r="A14" s="14"/>
      <c r="B14" s="21"/>
      <c r="C14" s="22"/>
      <c r="D14" s="22"/>
    </row>
    <row r="15" spans="1:10">
      <c r="A15" s="15" t="str">
        <f>Elektro!A3</f>
        <v>Elektroinstalace</v>
      </c>
      <c r="B15" s="21">
        <f>IF(Elektro!G51&lt;&gt;0,Elektro!G51,Elektro!E51)</f>
        <v>0</v>
      </c>
      <c r="C15" s="21">
        <f>Elektro!K51</f>
        <v>0</v>
      </c>
      <c r="D15" s="22">
        <f>Elektro!L51</f>
        <v>0</v>
      </c>
    </row>
    <row r="16" spans="1:10">
      <c r="A16" s="15" t="str">
        <f>Kabely!A3</f>
        <v>Kabely</v>
      </c>
      <c r="B16" s="21">
        <f>IF(Kabely!G26&lt;&gt;0,Kabely!G26,Kabely!E26)</f>
        <v>0</v>
      </c>
      <c r="C16" s="21">
        <f>Kabely!K26</f>
        <v>0</v>
      </c>
      <c r="D16" s="22">
        <f>Kabely!L26</f>
        <v>0</v>
      </c>
    </row>
    <row r="17" spans="1:10">
      <c r="A17" s="15" t="str">
        <f>Svítidla!A3</f>
        <v>Svítidla</v>
      </c>
      <c r="B17" s="21">
        <f>IF(Svítidla!G30&lt;&gt;0,Svítidla!G30,Svítidla!E30)</f>
        <v>0</v>
      </c>
      <c r="C17" s="21">
        <f>Svítidla!K30</f>
        <v>0</v>
      </c>
      <c r="D17" s="22">
        <f>Svítidla!L30</f>
        <v>0</v>
      </c>
    </row>
    <row r="18" spans="1:10">
      <c r="A18" s="15" t="str">
        <f>Rozvaděče!A3</f>
        <v>Rozvaděče</v>
      </c>
      <c r="B18" s="21">
        <f>IF(Rozvaděče!G39&lt;&gt;0,Rozvaděče!G39,Rozvaděče!E39)</f>
        <v>0</v>
      </c>
      <c r="C18" s="21">
        <f>Rozvaděče!K39</f>
        <v>0</v>
      </c>
      <c r="D18" s="22">
        <f>Rozvaděče!L39</f>
        <v>0</v>
      </c>
    </row>
    <row r="19" spans="1:10">
      <c r="A19" s="15" t="str">
        <f>Slaboproud!A3</f>
        <v>Slaboproud</v>
      </c>
      <c r="B19" s="21">
        <f>Slaboproud!G37</f>
        <v>0</v>
      </c>
      <c r="C19" s="21">
        <f>Slaboproud!K37</f>
        <v>0</v>
      </c>
      <c r="D19" s="22">
        <f>Slaboproud!L37</f>
        <v>0</v>
      </c>
    </row>
    <row r="20" spans="1:10" ht="13.5" thickBot="1">
      <c r="A20" s="15"/>
      <c r="B20" s="21"/>
      <c r="C20" s="22"/>
      <c r="D20" s="22"/>
    </row>
    <row r="21" spans="1:10" ht="13.5" thickBot="1">
      <c r="A21" s="23" t="s">
        <v>6</v>
      </c>
      <c r="B21" s="24">
        <f>SUM(B14:B20)</f>
        <v>0</v>
      </c>
      <c r="C21" s="31">
        <f>SUM(C14:C20)</f>
        <v>0</v>
      </c>
      <c r="D21" s="31">
        <f>SUM(D14:D20)</f>
        <v>0</v>
      </c>
    </row>
    <row r="22" spans="1:10">
      <c r="A22" s="11"/>
      <c r="B22" s="12"/>
    </row>
    <row r="23" spans="1:10" s="17" customFormat="1" ht="15.75" hidden="1">
      <c r="A23" s="123" t="s">
        <v>7</v>
      </c>
      <c r="B23" s="133" t="s">
        <v>8</v>
      </c>
      <c r="C23" s="124"/>
      <c r="D23" s="125"/>
      <c r="E23" s="16"/>
      <c r="F23" s="16"/>
      <c r="H23" s="16"/>
      <c r="J23" s="16"/>
    </row>
    <row r="24" spans="1:10" ht="15.75" hidden="1">
      <c r="A24" s="126" t="s">
        <v>9</v>
      </c>
      <c r="B24" s="132" t="s">
        <v>8</v>
      </c>
      <c r="C24" s="22"/>
      <c r="D24" s="127"/>
    </row>
    <row r="25" spans="1:10" ht="15.75" hidden="1">
      <c r="A25" s="126" t="s">
        <v>10</v>
      </c>
      <c r="B25" s="132" t="s">
        <v>11</v>
      </c>
      <c r="C25" s="22"/>
      <c r="D25" s="127"/>
    </row>
    <row r="26" spans="1:10" ht="16.5" hidden="1" thickBot="1">
      <c r="A26" s="128" t="s">
        <v>12</v>
      </c>
      <c r="B26" s="131" t="s">
        <v>13</v>
      </c>
      <c r="C26" s="129"/>
      <c r="D26" s="130"/>
    </row>
  </sheetData>
  <autoFilter ref="B6:B23"/>
  <printOptions horizontalCentered="1"/>
  <pageMargins left="0.78740157480314965" right="0.39370078740157483" top="0.98425196850393704" bottom="0.98425196850393704" header="0.51181102362204722" footer="0.51181102362204722"/>
  <pageSetup paperSize="9" scale="83" orientation="portrait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topLeftCell="A13" zoomScaleNormal="100" workbookViewId="0">
      <pane xSplit="3" topLeftCell="D1" activePane="topRight" state="frozen"/>
      <selection pane="topRight" activeCell="L62" sqref="L62"/>
    </sheetView>
  </sheetViews>
  <sheetFormatPr defaultRowHeight="12.75"/>
  <cols>
    <col min="1" max="1" width="64.7109375" style="5" customWidth="1"/>
    <col min="2" max="2" width="6.7109375" style="1" customWidth="1"/>
    <col min="3" max="3" width="8.7109375" style="2" customWidth="1"/>
    <col min="4" max="4" width="12.7109375" style="3" customWidth="1"/>
    <col min="5" max="5" width="15.7109375" style="3" customWidth="1"/>
    <col min="6" max="6" width="12.7109375" style="3" customWidth="1"/>
    <col min="7" max="9" width="15.7109375" style="3" customWidth="1"/>
    <col min="10" max="10" width="5" style="4" customWidth="1"/>
    <col min="11" max="11" width="12.7109375" style="3" customWidth="1"/>
    <col min="12" max="12" width="16.7109375" style="3" customWidth="1"/>
    <col min="13" max="13" width="14.7109375" style="3" customWidth="1"/>
    <col min="14" max="14" width="14.7109375" style="30" customWidth="1"/>
    <col min="15" max="15" width="14.7109375" style="3" customWidth="1"/>
    <col min="16" max="16" width="14.7109375" style="30" customWidth="1"/>
    <col min="17" max="17" width="14.7109375" style="3" customWidth="1"/>
    <col min="18" max="16384" width="9.140625" style="5"/>
  </cols>
  <sheetData>
    <row r="1" spans="1:17" ht="15.75">
      <c r="A1" s="77" t="str">
        <f>Rekapitulace!A6</f>
        <v>Stavební úpravy RD  č.p. 122 na " Turistické centrum hřebčína Slatiňany "</v>
      </c>
      <c r="B1" s="78"/>
      <c r="C1" s="79"/>
      <c r="D1" s="54"/>
      <c r="E1" s="54"/>
      <c r="F1" s="54"/>
      <c r="G1" s="54"/>
      <c r="H1" s="54"/>
      <c r="I1" s="54"/>
      <c r="J1" s="80"/>
      <c r="K1" s="54"/>
      <c r="L1" s="54"/>
      <c r="M1" s="54" t="s">
        <v>14</v>
      </c>
      <c r="N1" s="37"/>
      <c r="O1" s="54" t="s">
        <v>15</v>
      </c>
      <c r="P1" s="38"/>
      <c r="Q1" s="54"/>
    </row>
    <row r="2" spans="1:17">
      <c r="A2" s="81"/>
      <c r="B2" s="78"/>
      <c r="C2" s="79"/>
      <c r="D2" s="54"/>
      <c r="E2" s="54"/>
      <c r="F2" s="54"/>
      <c r="G2" s="54"/>
      <c r="H2" s="54"/>
      <c r="I2" s="54"/>
      <c r="J2" s="80"/>
      <c r="K2" s="54"/>
      <c r="L2" s="54"/>
      <c r="M2" s="54"/>
      <c r="N2" s="75"/>
      <c r="O2" s="54"/>
      <c r="P2" s="75"/>
      <c r="Q2" s="54"/>
    </row>
    <row r="3" spans="1:17">
      <c r="A3" s="41" t="s">
        <v>41</v>
      </c>
      <c r="B3" s="82"/>
      <c r="C3" s="83"/>
      <c r="D3" s="50"/>
      <c r="E3" s="50"/>
      <c r="F3" s="50"/>
      <c r="G3" s="50"/>
      <c r="H3" s="50"/>
      <c r="I3" s="50"/>
      <c r="J3" s="84"/>
      <c r="K3" s="50"/>
      <c r="L3" s="50"/>
      <c r="M3" s="50"/>
      <c r="N3" s="72"/>
      <c r="O3" s="50"/>
      <c r="P3" s="72"/>
      <c r="Q3" s="50"/>
    </row>
    <row r="4" spans="1:17">
      <c r="A4" s="85" t="s">
        <v>16</v>
      </c>
      <c r="B4" s="86" t="s">
        <v>17</v>
      </c>
      <c r="C4" s="87" t="s">
        <v>18</v>
      </c>
      <c r="D4" s="88" t="s">
        <v>19</v>
      </c>
      <c r="E4" s="88" t="s">
        <v>20</v>
      </c>
      <c r="F4" s="88" t="s">
        <v>21</v>
      </c>
      <c r="G4" s="88" t="s">
        <v>22</v>
      </c>
      <c r="H4" s="89" t="s">
        <v>23</v>
      </c>
      <c r="I4" s="89" t="s">
        <v>24</v>
      </c>
      <c r="J4" s="90" t="s">
        <v>4</v>
      </c>
      <c r="K4" s="91"/>
      <c r="L4" s="88" t="s">
        <v>5</v>
      </c>
      <c r="M4" s="92" t="s">
        <v>25</v>
      </c>
      <c r="N4" s="93" t="s">
        <v>26</v>
      </c>
      <c r="O4" s="92" t="s">
        <v>27</v>
      </c>
      <c r="P4" s="93" t="s">
        <v>28</v>
      </c>
      <c r="Q4" s="92" t="s">
        <v>29</v>
      </c>
    </row>
    <row r="5" spans="1:17">
      <c r="A5" s="94"/>
      <c r="B5" s="95"/>
      <c r="C5" s="96"/>
      <c r="D5" s="50"/>
      <c r="E5" s="50"/>
      <c r="F5" s="50"/>
      <c r="G5" s="50"/>
      <c r="H5" s="50"/>
      <c r="I5" s="50"/>
      <c r="J5" s="84"/>
      <c r="K5" s="50"/>
      <c r="L5" s="50"/>
      <c r="M5" s="65"/>
      <c r="N5" s="97"/>
      <c r="O5" s="50"/>
      <c r="P5" s="72"/>
      <c r="Q5" s="50"/>
    </row>
    <row r="6" spans="1:17" s="138" customFormat="1">
      <c r="A6" s="134" t="s">
        <v>42</v>
      </c>
      <c r="B6" s="135" t="s">
        <v>30</v>
      </c>
      <c r="C6" s="136">
        <v>48</v>
      </c>
      <c r="D6" s="50"/>
      <c r="E6" s="50">
        <f>C6*D6</f>
        <v>0</v>
      </c>
      <c r="F6" s="50"/>
      <c r="G6" s="50">
        <f>SUM(C6*F6)</f>
        <v>0</v>
      </c>
      <c r="H6" s="50">
        <f t="shared" ref="H6:I24" si="0">D6+F6</f>
        <v>0</v>
      </c>
      <c r="I6" s="50">
        <f t="shared" si="0"/>
        <v>0</v>
      </c>
      <c r="J6" s="46">
        <v>0.21</v>
      </c>
      <c r="K6" s="50">
        <f>ROUND((G6+E6)*J6,1)</f>
        <v>0</v>
      </c>
      <c r="L6" s="50">
        <f>E6+G6+K6</f>
        <v>0</v>
      </c>
      <c r="M6" s="47"/>
      <c r="N6" s="72">
        <f>$N$1</f>
        <v>0</v>
      </c>
      <c r="O6" s="137"/>
      <c r="P6" s="72">
        <f>$P$1</f>
        <v>0</v>
      </c>
      <c r="Q6" s="50">
        <f>ROUND(O6*C6,1)</f>
        <v>0</v>
      </c>
    </row>
    <row r="7" spans="1:17">
      <c r="A7" s="134" t="s">
        <v>43</v>
      </c>
      <c r="B7" s="135" t="s">
        <v>30</v>
      </c>
      <c r="C7" s="136">
        <v>15</v>
      </c>
      <c r="D7" s="50"/>
      <c r="E7" s="50">
        <f>C7*D7</f>
        <v>0</v>
      </c>
      <c r="F7" s="50"/>
      <c r="G7" s="50">
        <f>SUM(C7*F7)</f>
        <v>0</v>
      </c>
      <c r="H7" s="50">
        <f t="shared" si="0"/>
        <v>0</v>
      </c>
      <c r="I7" s="50">
        <f t="shared" si="0"/>
        <v>0</v>
      </c>
      <c r="J7" s="46">
        <v>0.21</v>
      </c>
      <c r="K7" s="50">
        <f>ROUND((G7+E7)*J7,1)</f>
        <v>0</v>
      </c>
      <c r="L7" s="50">
        <f>E7+G7+K7</f>
        <v>0</v>
      </c>
      <c r="M7" s="47"/>
      <c r="N7" s="72">
        <f t="shared" ref="N7:N43" si="1">$N$1</f>
        <v>0</v>
      </c>
      <c r="O7" s="137"/>
      <c r="P7" s="72">
        <f t="shared" ref="P7:P43" si="2">$P$1</f>
        <v>0</v>
      </c>
      <c r="Q7" s="50">
        <f>ROUND(O7*C7,1)</f>
        <v>0</v>
      </c>
    </row>
    <row r="8" spans="1:17">
      <c r="A8" s="134" t="s">
        <v>44</v>
      </c>
      <c r="B8" s="135" t="s">
        <v>30</v>
      </c>
      <c r="C8" s="136">
        <v>2</v>
      </c>
      <c r="D8" s="50"/>
      <c r="E8" s="50">
        <f>C8*D8</f>
        <v>0</v>
      </c>
      <c r="F8" s="50"/>
      <c r="G8" s="50">
        <f>SUM(C8*F8)</f>
        <v>0</v>
      </c>
      <c r="H8" s="50">
        <f t="shared" si="0"/>
        <v>0</v>
      </c>
      <c r="I8" s="50">
        <f t="shared" si="0"/>
        <v>0</v>
      </c>
      <c r="J8" s="46">
        <v>0.21</v>
      </c>
      <c r="K8" s="50">
        <f>ROUND((G8+E8)*J8,1)</f>
        <v>0</v>
      </c>
      <c r="L8" s="50">
        <f>E8+G8+K8</f>
        <v>0</v>
      </c>
      <c r="M8" s="47"/>
      <c r="N8" s="72">
        <f t="shared" si="1"/>
        <v>0</v>
      </c>
      <c r="O8" s="137"/>
      <c r="P8" s="72">
        <f t="shared" si="2"/>
        <v>0</v>
      </c>
      <c r="Q8" s="50">
        <f>ROUND(O8*C8,1)</f>
        <v>0</v>
      </c>
    </row>
    <row r="9" spans="1:17" s="138" customFormat="1">
      <c r="A9" s="134" t="s">
        <v>45</v>
      </c>
      <c r="B9" s="135" t="s">
        <v>30</v>
      </c>
      <c r="C9" s="136">
        <v>2</v>
      </c>
      <c r="D9" s="50"/>
      <c r="E9" s="50">
        <f>C9*D9</f>
        <v>0</v>
      </c>
      <c r="F9" s="50"/>
      <c r="G9" s="50">
        <f>SUM(C9*F9)</f>
        <v>0</v>
      </c>
      <c r="H9" s="50">
        <f t="shared" si="0"/>
        <v>0</v>
      </c>
      <c r="I9" s="50">
        <f t="shared" si="0"/>
        <v>0</v>
      </c>
      <c r="J9" s="46">
        <v>0.21</v>
      </c>
      <c r="K9" s="50">
        <f>ROUND((G9+E9)*J9,1)</f>
        <v>0</v>
      </c>
      <c r="L9" s="50">
        <f>E9+G9+K9</f>
        <v>0</v>
      </c>
      <c r="M9" s="47"/>
      <c r="N9" s="72">
        <f t="shared" si="1"/>
        <v>0</v>
      </c>
      <c r="O9" s="137"/>
      <c r="P9" s="72">
        <f t="shared" si="2"/>
        <v>0</v>
      </c>
      <c r="Q9" s="50">
        <f>ROUND(O9*C9,1)</f>
        <v>0</v>
      </c>
    </row>
    <row r="10" spans="1:17">
      <c r="A10" s="134" t="s">
        <v>46</v>
      </c>
      <c r="B10" s="135" t="s">
        <v>30</v>
      </c>
      <c r="C10" s="136">
        <v>6</v>
      </c>
      <c r="D10" s="50"/>
      <c r="E10" s="50">
        <f>C10*D10</f>
        <v>0</v>
      </c>
      <c r="F10" s="50"/>
      <c r="G10" s="50">
        <f>SUM(C10*F10)</f>
        <v>0</v>
      </c>
      <c r="H10" s="50">
        <f t="shared" si="0"/>
        <v>0</v>
      </c>
      <c r="I10" s="50">
        <f t="shared" si="0"/>
        <v>0</v>
      </c>
      <c r="J10" s="46">
        <v>0.21</v>
      </c>
      <c r="K10" s="50">
        <f>ROUND((G10+E10)*J10,1)</f>
        <v>0</v>
      </c>
      <c r="L10" s="50">
        <f>E10+G10+K10</f>
        <v>0</v>
      </c>
      <c r="M10" s="47"/>
      <c r="N10" s="72">
        <f t="shared" si="1"/>
        <v>0</v>
      </c>
      <c r="O10" s="137"/>
      <c r="P10" s="72">
        <f t="shared" si="2"/>
        <v>0</v>
      </c>
      <c r="Q10" s="50">
        <f>ROUND(O10*C10,1)</f>
        <v>0</v>
      </c>
    </row>
    <row r="11" spans="1:17">
      <c r="A11" s="134" t="s">
        <v>47</v>
      </c>
      <c r="B11" s="135" t="s">
        <v>30</v>
      </c>
      <c r="C11" s="136">
        <v>6</v>
      </c>
      <c r="D11" s="50"/>
      <c r="E11" s="50">
        <f t="shared" ref="E11:E43" si="3">C11*D11</f>
        <v>0</v>
      </c>
      <c r="F11" s="50"/>
      <c r="G11" s="50">
        <f t="shared" ref="G11:G43" si="4">SUM(C11*F11)</f>
        <v>0</v>
      </c>
      <c r="H11" s="50">
        <f t="shared" si="0"/>
        <v>0</v>
      </c>
      <c r="I11" s="50">
        <f t="shared" si="0"/>
        <v>0</v>
      </c>
      <c r="J11" s="46">
        <v>0.21</v>
      </c>
      <c r="K11" s="50">
        <f t="shared" ref="K11:K43" si="5">ROUND((G11+E11)*J11,1)</f>
        <v>0</v>
      </c>
      <c r="L11" s="50">
        <f t="shared" ref="L11:L43" si="6">E11+G11+K11</f>
        <v>0</v>
      </c>
      <c r="M11" s="47"/>
      <c r="N11" s="72">
        <f t="shared" si="1"/>
        <v>0</v>
      </c>
      <c r="O11" s="137"/>
      <c r="P11" s="72">
        <f t="shared" si="2"/>
        <v>0</v>
      </c>
      <c r="Q11" s="50">
        <f t="shared" ref="Q11:Q43" si="7">ROUND(O11*C11,1)</f>
        <v>0</v>
      </c>
    </row>
    <row r="12" spans="1:17">
      <c r="A12" s="134" t="s">
        <v>48</v>
      </c>
      <c r="B12" s="135" t="s">
        <v>30</v>
      </c>
      <c r="C12" s="136">
        <v>4</v>
      </c>
      <c r="D12" s="50"/>
      <c r="E12" s="50">
        <f t="shared" si="3"/>
        <v>0</v>
      </c>
      <c r="F12" s="50"/>
      <c r="G12" s="50">
        <f t="shared" si="4"/>
        <v>0</v>
      </c>
      <c r="H12" s="50">
        <f t="shared" si="0"/>
        <v>0</v>
      </c>
      <c r="I12" s="50">
        <f t="shared" si="0"/>
        <v>0</v>
      </c>
      <c r="J12" s="46">
        <v>0.21</v>
      </c>
      <c r="K12" s="50">
        <f t="shared" si="5"/>
        <v>0</v>
      </c>
      <c r="L12" s="50">
        <f t="shared" si="6"/>
        <v>0</v>
      </c>
      <c r="M12" s="47"/>
      <c r="N12" s="72">
        <f t="shared" si="1"/>
        <v>0</v>
      </c>
      <c r="O12" s="137"/>
      <c r="P12" s="72">
        <f t="shared" si="2"/>
        <v>0</v>
      </c>
      <c r="Q12" s="50">
        <f t="shared" si="7"/>
        <v>0</v>
      </c>
    </row>
    <row r="13" spans="1:17">
      <c r="A13" s="134" t="s">
        <v>49</v>
      </c>
      <c r="B13" s="135" t="s">
        <v>30</v>
      </c>
      <c r="C13" s="136">
        <v>4</v>
      </c>
      <c r="D13" s="50"/>
      <c r="E13" s="50">
        <f t="shared" si="3"/>
        <v>0</v>
      </c>
      <c r="F13" s="50"/>
      <c r="G13" s="50">
        <f t="shared" si="4"/>
        <v>0</v>
      </c>
      <c r="H13" s="50">
        <f t="shared" si="0"/>
        <v>0</v>
      </c>
      <c r="I13" s="50">
        <f t="shared" si="0"/>
        <v>0</v>
      </c>
      <c r="J13" s="46">
        <v>0.21</v>
      </c>
      <c r="K13" s="50">
        <f t="shared" si="5"/>
        <v>0</v>
      </c>
      <c r="L13" s="50">
        <f t="shared" si="6"/>
        <v>0</v>
      </c>
      <c r="M13" s="47"/>
      <c r="N13" s="72">
        <f t="shared" si="1"/>
        <v>0</v>
      </c>
      <c r="O13" s="137"/>
      <c r="P13" s="72">
        <f t="shared" si="2"/>
        <v>0</v>
      </c>
      <c r="Q13" s="50">
        <f t="shared" si="7"/>
        <v>0</v>
      </c>
    </row>
    <row r="14" spans="1:17">
      <c r="A14" s="134" t="s">
        <v>50</v>
      </c>
      <c r="B14" s="135" t="s">
        <v>30</v>
      </c>
      <c r="C14" s="136">
        <v>6</v>
      </c>
      <c r="D14" s="50"/>
      <c r="E14" s="50">
        <f t="shared" si="3"/>
        <v>0</v>
      </c>
      <c r="F14" s="50"/>
      <c r="G14" s="50">
        <f t="shared" si="4"/>
        <v>0</v>
      </c>
      <c r="H14" s="50">
        <f t="shared" si="0"/>
        <v>0</v>
      </c>
      <c r="I14" s="50">
        <f t="shared" si="0"/>
        <v>0</v>
      </c>
      <c r="J14" s="46">
        <v>0.21</v>
      </c>
      <c r="K14" s="50">
        <f t="shared" si="5"/>
        <v>0</v>
      </c>
      <c r="L14" s="50">
        <f t="shared" si="6"/>
        <v>0</v>
      </c>
      <c r="M14" s="47"/>
      <c r="N14" s="72">
        <f t="shared" si="1"/>
        <v>0</v>
      </c>
      <c r="O14" s="137"/>
      <c r="P14" s="72">
        <f t="shared" si="2"/>
        <v>0</v>
      </c>
      <c r="Q14" s="50">
        <f t="shared" si="7"/>
        <v>0</v>
      </c>
    </row>
    <row r="15" spans="1:17">
      <c r="A15" s="134" t="s">
        <v>51</v>
      </c>
      <c r="B15" s="135" t="s">
        <v>30</v>
      </c>
      <c r="C15" s="136">
        <v>6</v>
      </c>
      <c r="D15" s="50"/>
      <c r="E15" s="50">
        <f t="shared" si="3"/>
        <v>0</v>
      </c>
      <c r="F15" s="50"/>
      <c r="G15" s="50">
        <f t="shared" si="4"/>
        <v>0</v>
      </c>
      <c r="H15" s="50">
        <f t="shared" si="0"/>
        <v>0</v>
      </c>
      <c r="I15" s="50">
        <f t="shared" si="0"/>
        <v>0</v>
      </c>
      <c r="J15" s="46">
        <v>0.21</v>
      </c>
      <c r="K15" s="50">
        <f t="shared" si="5"/>
        <v>0</v>
      </c>
      <c r="L15" s="50">
        <f t="shared" si="6"/>
        <v>0</v>
      </c>
      <c r="M15" s="47"/>
      <c r="N15" s="72">
        <f t="shared" si="1"/>
        <v>0</v>
      </c>
      <c r="O15" s="137"/>
      <c r="P15" s="72">
        <f t="shared" si="2"/>
        <v>0</v>
      </c>
      <c r="Q15" s="50">
        <f t="shared" si="7"/>
        <v>0</v>
      </c>
    </row>
    <row r="16" spans="1:17">
      <c r="A16" s="134" t="s">
        <v>130</v>
      </c>
      <c r="B16" s="135" t="s">
        <v>30</v>
      </c>
      <c r="C16" s="136">
        <v>1</v>
      </c>
      <c r="D16" s="50"/>
      <c r="E16" s="50">
        <f t="shared" si="3"/>
        <v>0</v>
      </c>
      <c r="F16" s="50"/>
      <c r="G16" s="50">
        <f t="shared" si="4"/>
        <v>0</v>
      </c>
      <c r="H16" s="50">
        <f t="shared" si="0"/>
        <v>0</v>
      </c>
      <c r="I16" s="50">
        <f t="shared" si="0"/>
        <v>0</v>
      </c>
      <c r="J16" s="46">
        <v>0.21</v>
      </c>
      <c r="K16" s="50">
        <f t="shared" si="5"/>
        <v>0</v>
      </c>
      <c r="L16" s="50">
        <f t="shared" si="6"/>
        <v>0</v>
      </c>
      <c r="M16" s="47"/>
      <c r="N16" s="72">
        <f t="shared" si="1"/>
        <v>0</v>
      </c>
      <c r="O16" s="137"/>
      <c r="P16" s="72">
        <f t="shared" si="2"/>
        <v>0</v>
      </c>
      <c r="Q16" s="50">
        <f t="shared" si="7"/>
        <v>0</v>
      </c>
    </row>
    <row r="17" spans="1:17">
      <c r="A17" s="134" t="s">
        <v>131</v>
      </c>
      <c r="B17" s="135" t="s">
        <v>30</v>
      </c>
      <c r="C17" s="136">
        <v>1</v>
      </c>
      <c r="D17" s="50"/>
      <c r="E17" s="50">
        <f t="shared" si="3"/>
        <v>0</v>
      </c>
      <c r="F17" s="50"/>
      <c r="G17" s="50">
        <f t="shared" si="4"/>
        <v>0</v>
      </c>
      <c r="H17" s="50">
        <f t="shared" si="0"/>
        <v>0</v>
      </c>
      <c r="I17" s="50">
        <f t="shared" si="0"/>
        <v>0</v>
      </c>
      <c r="J17" s="46">
        <v>0.21</v>
      </c>
      <c r="K17" s="50">
        <f t="shared" si="5"/>
        <v>0</v>
      </c>
      <c r="L17" s="50">
        <f t="shared" si="6"/>
        <v>0</v>
      </c>
      <c r="M17" s="47"/>
      <c r="N17" s="72">
        <f t="shared" si="1"/>
        <v>0</v>
      </c>
      <c r="O17" s="137"/>
      <c r="P17" s="72">
        <f t="shared" si="2"/>
        <v>0</v>
      </c>
      <c r="Q17" s="50">
        <f t="shared" si="7"/>
        <v>0</v>
      </c>
    </row>
    <row r="18" spans="1:17">
      <c r="A18" s="134" t="s">
        <v>52</v>
      </c>
      <c r="B18" s="135" t="s">
        <v>30</v>
      </c>
      <c r="C18" s="136">
        <v>1</v>
      </c>
      <c r="D18" s="50"/>
      <c r="E18" s="50">
        <f>C18*D18</f>
        <v>0</v>
      </c>
      <c r="F18" s="50"/>
      <c r="G18" s="50">
        <f>SUM(C18*F18)</f>
        <v>0</v>
      </c>
      <c r="H18" s="50">
        <f t="shared" si="0"/>
        <v>0</v>
      </c>
      <c r="I18" s="50">
        <f t="shared" si="0"/>
        <v>0</v>
      </c>
      <c r="J18" s="46">
        <v>0.21</v>
      </c>
      <c r="K18" s="50">
        <f>ROUND((G18+E18)*J18,1)</f>
        <v>0</v>
      </c>
      <c r="L18" s="50">
        <f>E18+G18+K18</f>
        <v>0</v>
      </c>
      <c r="M18" s="47"/>
      <c r="N18" s="72">
        <f t="shared" si="1"/>
        <v>0</v>
      </c>
      <c r="O18" s="137"/>
      <c r="P18" s="72">
        <f t="shared" si="2"/>
        <v>0</v>
      </c>
      <c r="Q18" s="50">
        <f>ROUND(O18*C18,1)</f>
        <v>0</v>
      </c>
    </row>
    <row r="19" spans="1:17">
      <c r="A19" s="134" t="s">
        <v>53</v>
      </c>
      <c r="B19" s="135" t="s">
        <v>30</v>
      </c>
      <c r="C19" s="136">
        <v>1</v>
      </c>
      <c r="D19" s="50"/>
      <c r="E19" s="50">
        <f>C19*D19</f>
        <v>0</v>
      </c>
      <c r="F19" s="50"/>
      <c r="G19" s="50">
        <f>SUM(C19*F19)</f>
        <v>0</v>
      </c>
      <c r="H19" s="50">
        <f t="shared" si="0"/>
        <v>0</v>
      </c>
      <c r="I19" s="50">
        <f t="shared" si="0"/>
        <v>0</v>
      </c>
      <c r="J19" s="46">
        <v>0.21</v>
      </c>
      <c r="K19" s="50">
        <f>ROUND((G19+E19)*J19,1)</f>
        <v>0</v>
      </c>
      <c r="L19" s="50">
        <f>E19+G19+K19</f>
        <v>0</v>
      </c>
      <c r="M19" s="47"/>
      <c r="N19" s="72">
        <f t="shared" si="1"/>
        <v>0</v>
      </c>
      <c r="O19" s="137"/>
      <c r="P19" s="72">
        <f t="shared" si="2"/>
        <v>0</v>
      </c>
      <c r="Q19" s="50">
        <f>ROUND(O19*C19,1)</f>
        <v>0</v>
      </c>
    </row>
    <row r="20" spans="1:17">
      <c r="A20" s="134" t="s">
        <v>54</v>
      </c>
      <c r="B20" s="135" t="s">
        <v>30</v>
      </c>
      <c r="C20" s="136">
        <v>18</v>
      </c>
      <c r="D20" s="50"/>
      <c r="E20" s="50">
        <f t="shared" si="3"/>
        <v>0</v>
      </c>
      <c r="F20" s="50"/>
      <c r="G20" s="50">
        <f t="shared" si="4"/>
        <v>0</v>
      </c>
      <c r="H20" s="50">
        <f t="shared" si="0"/>
        <v>0</v>
      </c>
      <c r="I20" s="50">
        <f t="shared" si="0"/>
        <v>0</v>
      </c>
      <c r="J20" s="46">
        <v>0.21</v>
      </c>
      <c r="K20" s="50">
        <f t="shared" si="5"/>
        <v>0</v>
      </c>
      <c r="L20" s="50">
        <f t="shared" si="6"/>
        <v>0</v>
      </c>
      <c r="M20" s="47"/>
      <c r="N20" s="72">
        <f t="shared" si="1"/>
        <v>0</v>
      </c>
      <c r="O20" s="137"/>
      <c r="P20" s="72">
        <f t="shared" si="2"/>
        <v>0</v>
      </c>
      <c r="Q20" s="50">
        <f t="shared" si="7"/>
        <v>0</v>
      </c>
    </row>
    <row r="21" spans="1:17">
      <c r="A21" s="134" t="s">
        <v>55</v>
      </c>
      <c r="B21" s="135" t="s">
        <v>30</v>
      </c>
      <c r="C21" s="136">
        <v>3</v>
      </c>
      <c r="D21" s="50"/>
      <c r="E21" s="50">
        <f>C21*D21</f>
        <v>0</v>
      </c>
      <c r="F21" s="50"/>
      <c r="G21" s="50">
        <f>SUM(C21*F21)</f>
        <v>0</v>
      </c>
      <c r="H21" s="50">
        <f>D21+F21</f>
        <v>0</v>
      </c>
      <c r="I21" s="50">
        <f>E21+G21</f>
        <v>0</v>
      </c>
      <c r="J21" s="46">
        <v>0.21</v>
      </c>
      <c r="K21" s="50">
        <f>ROUND((G21+E21)*J21,1)</f>
        <v>0</v>
      </c>
      <c r="L21" s="50">
        <f>E21+G21+K21</f>
        <v>0</v>
      </c>
      <c r="M21" s="47"/>
      <c r="N21" s="72">
        <f t="shared" si="1"/>
        <v>0</v>
      </c>
      <c r="O21" s="137"/>
      <c r="P21" s="72">
        <f t="shared" si="2"/>
        <v>0</v>
      </c>
      <c r="Q21" s="50">
        <f>ROUND(O21*C21,1)</f>
        <v>0</v>
      </c>
    </row>
    <row r="22" spans="1:17" s="138" customFormat="1">
      <c r="A22" s="134" t="s">
        <v>101</v>
      </c>
      <c r="B22" s="135" t="s">
        <v>30</v>
      </c>
      <c r="C22" s="136">
        <v>2</v>
      </c>
      <c r="D22" s="50"/>
      <c r="E22" s="50">
        <f t="shared" ref="E22" si="8">C22*D22</f>
        <v>0</v>
      </c>
      <c r="F22" s="50"/>
      <c r="G22" s="50">
        <f t="shared" ref="G22" si="9">SUM(C22*F22)</f>
        <v>0</v>
      </c>
      <c r="H22" s="50">
        <f t="shared" ref="H22" si="10">D22+F22</f>
        <v>0</v>
      </c>
      <c r="I22" s="50">
        <f t="shared" ref="I22" si="11">E22+G22</f>
        <v>0</v>
      </c>
      <c r="J22" s="46">
        <v>0.21</v>
      </c>
      <c r="K22" s="50">
        <f t="shared" ref="K22" si="12">ROUND((G22+E22)*J22,1)</f>
        <v>0</v>
      </c>
      <c r="L22" s="50">
        <f t="shared" ref="L22" si="13">E22+G22+K22</f>
        <v>0</v>
      </c>
      <c r="M22" s="47"/>
      <c r="N22" s="72">
        <f t="shared" si="1"/>
        <v>0</v>
      </c>
      <c r="O22" s="137"/>
      <c r="P22" s="72">
        <f t="shared" si="2"/>
        <v>0</v>
      </c>
      <c r="Q22" s="50">
        <f t="shared" ref="Q22" si="14">ROUND(O22*C22,1)</f>
        <v>0</v>
      </c>
    </row>
    <row r="23" spans="1:17">
      <c r="A23" s="134" t="s">
        <v>56</v>
      </c>
      <c r="B23" s="135" t="s">
        <v>30</v>
      </c>
      <c r="C23" s="136">
        <v>5</v>
      </c>
      <c r="D23" s="50"/>
      <c r="E23" s="50">
        <f t="shared" ref="E23" si="15">C23*D23</f>
        <v>0</v>
      </c>
      <c r="F23" s="50"/>
      <c r="G23" s="50">
        <f t="shared" ref="G23" si="16">SUM(C23*F23)</f>
        <v>0</v>
      </c>
      <c r="H23" s="50">
        <f t="shared" ref="H23:I23" si="17">D23+F23</f>
        <v>0</v>
      </c>
      <c r="I23" s="50">
        <f t="shared" si="17"/>
        <v>0</v>
      </c>
      <c r="J23" s="46">
        <v>0.21</v>
      </c>
      <c r="K23" s="50">
        <f t="shared" ref="K23" si="18">ROUND((G23+E23)*J23,1)</f>
        <v>0</v>
      </c>
      <c r="L23" s="50">
        <f t="shared" ref="L23" si="19">E23+G23+K23</f>
        <v>0</v>
      </c>
      <c r="M23" s="47"/>
      <c r="N23" s="72">
        <f t="shared" si="1"/>
        <v>0</v>
      </c>
      <c r="O23" s="137"/>
      <c r="P23" s="72">
        <f t="shared" si="2"/>
        <v>0</v>
      </c>
      <c r="Q23" s="50">
        <f t="shared" ref="Q23" si="20">ROUND(O23*C23,1)</f>
        <v>0</v>
      </c>
    </row>
    <row r="24" spans="1:17">
      <c r="A24" s="134" t="s">
        <v>57</v>
      </c>
      <c r="B24" s="135" t="s">
        <v>30</v>
      </c>
      <c r="C24" s="136">
        <v>14</v>
      </c>
      <c r="D24" s="50"/>
      <c r="E24" s="50">
        <f t="shared" si="3"/>
        <v>0</v>
      </c>
      <c r="F24" s="50"/>
      <c r="G24" s="50">
        <f t="shared" si="4"/>
        <v>0</v>
      </c>
      <c r="H24" s="50">
        <f t="shared" si="0"/>
        <v>0</v>
      </c>
      <c r="I24" s="50">
        <f t="shared" si="0"/>
        <v>0</v>
      </c>
      <c r="J24" s="46">
        <v>0.21</v>
      </c>
      <c r="K24" s="50">
        <f t="shared" si="5"/>
        <v>0</v>
      </c>
      <c r="L24" s="50">
        <f t="shared" si="6"/>
        <v>0</v>
      </c>
      <c r="M24" s="47"/>
      <c r="N24" s="72">
        <f t="shared" si="1"/>
        <v>0</v>
      </c>
      <c r="O24" s="137"/>
      <c r="P24" s="72">
        <f t="shared" si="2"/>
        <v>0</v>
      </c>
      <c r="Q24" s="50">
        <f t="shared" si="7"/>
        <v>0</v>
      </c>
    </row>
    <row r="25" spans="1:17">
      <c r="A25" s="134" t="s">
        <v>58</v>
      </c>
      <c r="B25" s="135" t="s">
        <v>30</v>
      </c>
      <c r="C25" s="136">
        <v>4</v>
      </c>
      <c r="D25" s="50"/>
      <c r="E25" s="50">
        <f t="shared" si="3"/>
        <v>0</v>
      </c>
      <c r="F25" s="50"/>
      <c r="G25" s="50">
        <f t="shared" si="4"/>
        <v>0</v>
      </c>
      <c r="H25" s="50">
        <f t="shared" ref="H25:I33" si="21">D25+F25</f>
        <v>0</v>
      </c>
      <c r="I25" s="50">
        <f t="shared" si="21"/>
        <v>0</v>
      </c>
      <c r="J25" s="46">
        <v>0.21</v>
      </c>
      <c r="K25" s="50">
        <f t="shared" si="5"/>
        <v>0</v>
      </c>
      <c r="L25" s="50">
        <f t="shared" si="6"/>
        <v>0</v>
      </c>
      <c r="M25" s="47"/>
      <c r="N25" s="72">
        <f t="shared" si="1"/>
        <v>0</v>
      </c>
      <c r="O25" s="137"/>
      <c r="P25" s="72">
        <f t="shared" si="2"/>
        <v>0</v>
      </c>
      <c r="Q25" s="50">
        <f t="shared" si="7"/>
        <v>0</v>
      </c>
    </row>
    <row r="26" spans="1:17">
      <c r="A26" s="134" t="s">
        <v>59</v>
      </c>
      <c r="B26" s="135" t="s">
        <v>30</v>
      </c>
      <c r="C26" s="136">
        <v>3</v>
      </c>
      <c r="D26" s="50"/>
      <c r="E26" s="50">
        <f t="shared" si="3"/>
        <v>0</v>
      </c>
      <c r="F26" s="50"/>
      <c r="G26" s="50">
        <f t="shared" si="4"/>
        <v>0</v>
      </c>
      <c r="H26" s="50">
        <f t="shared" si="21"/>
        <v>0</v>
      </c>
      <c r="I26" s="50">
        <f t="shared" si="21"/>
        <v>0</v>
      </c>
      <c r="J26" s="46">
        <v>0.21</v>
      </c>
      <c r="K26" s="50">
        <f t="shared" si="5"/>
        <v>0</v>
      </c>
      <c r="L26" s="50">
        <f t="shared" si="6"/>
        <v>0</v>
      </c>
      <c r="M26" s="47"/>
      <c r="N26" s="72">
        <f t="shared" si="1"/>
        <v>0</v>
      </c>
      <c r="O26" s="137"/>
      <c r="P26" s="72">
        <f t="shared" si="2"/>
        <v>0</v>
      </c>
      <c r="Q26" s="50">
        <f t="shared" si="7"/>
        <v>0</v>
      </c>
    </row>
    <row r="27" spans="1:17" s="143" customFormat="1">
      <c r="A27" s="134" t="s">
        <v>61</v>
      </c>
      <c r="B27" s="135" t="s">
        <v>31</v>
      </c>
      <c r="C27" s="136">
        <v>70</v>
      </c>
      <c r="D27" s="140"/>
      <c r="E27" s="140">
        <f>C27*D27</f>
        <v>0</v>
      </c>
      <c r="F27" s="140"/>
      <c r="G27" s="140">
        <f>SUM(C27*F27)</f>
        <v>0</v>
      </c>
      <c r="H27" s="140">
        <f t="shared" si="21"/>
        <v>0</v>
      </c>
      <c r="I27" s="140">
        <f t="shared" si="21"/>
        <v>0</v>
      </c>
      <c r="J27" s="46">
        <v>0.21</v>
      </c>
      <c r="K27" s="140">
        <f>ROUND((G27+E27)*J27,1)</f>
        <v>0</v>
      </c>
      <c r="L27" s="140">
        <f>E27+G27+K27</f>
        <v>0</v>
      </c>
      <c r="M27" s="141"/>
      <c r="N27" s="142">
        <f t="shared" si="1"/>
        <v>0</v>
      </c>
      <c r="O27" s="141"/>
      <c r="P27" s="142">
        <f t="shared" si="2"/>
        <v>0</v>
      </c>
      <c r="Q27" s="140">
        <f>ROUND(O27*C27,1)</f>
        <v>0</v>
      </c>
    </row>
    <row r="28" spans="1:17" s="143" customFormat="1">
      <c r="A28" s="134" t="s">
        <v>133</v>
      </c>
      <c r="B28" s="135" t="s">
        <v>30</v>
      </c>
      <c r="C28" s="136">
        <v>1</v>
      </c>
      <c r="D28" s="140"/>
      <c r="E28" s="140">
        <f t="shared" ref="E28:E29" si="22">C28*D28</f>
        <v>0</v>
      </c>
      <c r="F28" s="140"/>
      <c r="G28" s="140">
        <f t="shared" ref="G28:G29" si="23">SUM(C28*F28)</f>
        <v>0</v>
      </c>
      <c r="H28" s="140">
        <f t="shared" ref="H28:H29" si="24">D28+F28</f>
        <v>0</v>
      </c>
      <c r="I28" s="140">
        <f t="shared" ref="I28:I29" si="25">E28+G28</f>
        <v>0</v>
      </c>
      <c r="J28" s="46">
        <v>0.21</v>
      </c>
      <c r="K28" s="140">
        <f t="shared" ref="K28:K29" si="26">ROUND((G28+E28)*J28,1)</f>
        <v>0</v>
      </c>
      <c r="L28" s="140">
        <f t="shared" ref="L28:L29" si="27">E28+G28+K28</f>
        <v>0</v>
      </c>
      <c r="M28" s="141"/>
      <c r="N28" s="142">
        <f t="shared" si="1"/>
        <v>0</v>
      </c>
      <c r="O28" s="141"/>
      <c r="P28" s="142">
        <f t="shared" si="2"/>
        <v>0</v>
      </c>
      <c r="Q28" s="140">
        <f t="shared" ref="Q28:Q29" si="28">ROUND(O28*C28,1)</f>
        <v>0</v>
      </c>
    </row>
    <row r="29" spans="1:17" s="143" customFormat="1">
      <c r="A29" s="134" t="s">
        <v>132</v>
      </c>
      <c r="B29" s="135" t="s">
        <v>30</v>
      </c>
      <c r="C29" s="136">
        <v>1</v>
      </c>
      <c r="D29" s="140"/>
      <c r="E29" s="140">
        <f t="shared" si="22"/>
        <v>0</v>
      </c>
      <c r="F29" s="140"/>
      <c r="G29" s="140">
        <f t="shared" si="23"/>
        <v>0</v>
      </c>
      <c r="H29" s="140">
        <f t="shared" si="24"/>
        <v>0</v>
      </c>
      <c r="I29" s="140">
        <f t="shared" si="25"/>
        <v>0</v>
      </c>
      <c r="J29" s="46">
        <v>0.21</v>
      </c>
      <c r="K29" s="140">
        <f t="shared" si="26"/>
        <v>0</v>
      </c>
      <c r="L29" s="140">
        <f t="shared" si="27"/>
        <v>0</v>
      </c>
      <c r="M29" s="141"/>
      <c r="N29" s="142">
        <f t="shared" si="1"/>
        <v>0</v>
      </c>
      <c r="O29" s="141"/>
      <c r="P29" s="142">
        <f t="shared" si="2"/>
        <v>0</v>
      </c>
      <c r="Q29" s="140">
        <f t="shared" si="28"/>
        <v>0</v>
      </c>
    </row>
    <row r="30" spans="1:17">
      <c r="A30" s="144" t="s">
        <v>118</v>
      </c>
      <c r="B30" s="139" t="s">
        <v>30</v>
      </c>
      <c r="C30" s="136">
        <v>4</v>
      </c>
      <c r="D30" s="50"/>
      <c r="E30" s="50">
        <f t="shared" ref="E30" si="29">C30*D30</f>
        <v>0</v>
      </c>
      <c r="F30" s="50"/>
      <c r="G30" s="50">
        <f t="shared" ref="G30" si="30">SUM(C30*F30)</f>
        <v>0</v>
      </c>
      <c r="H30" s="50">
        <f t="shared" si="21"/>
        <v>0</v>
      </c>
      <c r="I30" s="50">
        <f t="shared" si="21"/>
        <v>0</v>
      </c>
      <c r="J30" s="46">
        <v>0.21</v>
      </c>
      <c r="K30" s="50">
        <f t="shared" ref="K30" si="31">ROUND((G30+E30)*J30,1)</f>
        <v>0</v>
      </c>
      <c r="L30" s="50">
        <f t="shared" ref="L30" si="32">E30+G30+K30</f>
        <v>0</v>
      </c>
      <c r="M30" s="47"/>
      <c r="N30" s="72">
        <f t="shared" si="1"/>
        <v>0</v>
      </c>
      <c r="O30" s="47"/>
      <c r="P30" s="72">
        <f t="shared" si="2"/>
        <v>0</v>
      </c>
      <c r="Q30" s="50">
        <f t="shared" ref="Q30" si="33">ROUND(O30*C30,1)</f>
        <v>0</v>
      </c>
    </row>
    <row r="31" spans="1:17" s="138" customFormat="1">
      <c r="A31" s="42" t="s">
        <v>64</v>
      </c>
      <c r="B31" s="43" t="s">
        <v>31</v>
      </c>
      <c r="C31" s="45">
        <v>10</v>
      </c>
      <c r="D31" s="50"/>
      <c r="E31" s="50">
        <f t="shared" si="3"/>
        <v>0</v>
      </c>
      <c r="F31" s="50"/>
      <c r="G31" s="50">
        <f t="shared" si="4"/>
        <v>0</v>
      </c>
      <c r="H31" s="50">
        <f t="shared" si="21"/>
        <v>0</v>
      </c>
      <c r="I31" s="50">
        <f>E31+G31</f>
        <v>0</v>
      </c>
      <c r="J31" s="46">
        <v>0.21</v>
      </c>
      <c r="K31" s="50">
        <f t="shared" si="5"/>
        <v>0</v>
      </c>
      <c r="L31" s="50">
        <f t="shared" si="6"/>
        <v>0</v>
      </c>
      <c r="M31" s="47"/>
      <c r="N31" s="72">
        <f t="shared" si="1"/>
        <v>0</v>
      </c>
      <c r="O31" s="137"/>
      <c r="P31" s="72">
        <f t="shared" si="2"/>
        <v>0</v>
      </c>
      <c r="Q31" s="50">
        <f t="shared" si="7"/>
        <v>0</v>
      </c>
    </row>
    <row r="32" spans="1:17" s="138" customFormat="1">
      <c r="A32" s="42" t="s">
        <v>65</v>
      </c>
      <c r="B32" s="43" t="s">
        <v>30</v>
      </c>
      <c r="C32" s="136">
        <v>4</v>
      </c>
      <c r="D32" s="50"/>
      <c r="E32" s="50">
        <f t="shared" si="3"/>
        <v>0</v>
      </c>
      <c r="F32" s="50"/>
      <c r="G32" s="50">
        <f t="shared" si="4"/>
        <v>0</v>
      </c>
      <c r="H32" s="50">
        <f t="shared" si="21"/>
        <v>0</v>
      </c>
      <c r="I32" s="50">
        <f t="shared" si="21"/>
        <v>0</v>
      </c>
      <c r="J32" s="46">
        <v>0.21</v>
      </c>
      <c r="K32" s="50">
        <f t="shared" si="5"/>
        <v>0</v>
      </c>
      <c r="L32" s="50">
        <f t="shared" si="6"/>
        <v>0</v>
      </c>
      <c r="M32" s="141"/>
      <c r="N32" s="72">
        <f t="shared" si="1"/>
        <v>0</v>
      </c>
      <c r="O32" s="47"/>
      <c r="P32" s="72">
        <f t="shared" si="2"/>
        <v>0</v>
      </c>
      <c r="Q32" s="50">
        <f t="shared" si="7"/>
        <v>0</v>
      </c>
    </row>
    <row r="33" spans="1:17" s="138" customFormat="1">
      <c r="A33" s="42" t="s">
        <v>66</v>
      </c>
      <c r="B33" s="43" t="s">
        <v>30</v>
      </c>
      <c r="C33" s="136">
        <v>1</v>
      </c>
      <c r="D33" s="50"/>
      <c r="E33" s="50">
        <f t="shared" si="3"/>
        <v>0</v>
      </c>
      <c r="F33" s="50"/>
      <c r="G33" s="50">
        <f t="shared" si="4"/>
        <v>0</v>
      </c>
      <c r="H33" s="50">
        <f t="shared" si="21"/>
        <v>0</v>
      </c>
      <c r="I33" s="50">
        <f t="shared" si="21"/>
        <v>0</v>
      </c>
      <c r="J33" s="46">
        <v>0.21</v>
      </c>
      <c r="K33" s="50">
        <f t="shared" si="5"/>
        <v>0</v>
      </c>
      <c r="L33" s="50">
        <f t="shared" si="6"/>
        <v>0</v>
      </c>
      <c r="M33" s="47"/>
      <c r="N33" s="72">
        <f t="shared" si="1"/>
        <v>0</v>
      </c>
      <c r="O33" s="47"/>
      <c r="P33" s="72">
        <f t="shared" si="2"/>
        <v>0</v>
      </c>
      <c r="Q33" s="50">
        <f t="shared" si="7"/>
        <v>0</v>
      </c>
    </row>
    <row r="34" spans="1:17" s="138" customFormat="1">
      <c r="A34" s="42" t="s">
        <v>67</v>
      </c>
      <c r="B34" s="43" t="s">
        <v>30</v>
      </c>
      <c r="C34" s="136">
        <v>1</v>
      </c>
      <c r="D34" s="50"/>
      <c r="E34" s="50">
        <f t="shared" si="3"/>
        <v>0</v>
      </c>
      <c r="F34" s="50"/>
      <c r="G34" s="50">
        <f t="shared" si="4"/>
        <v>0</v>
      </c>
      <c r="H34" s="50">
        <f t="shared" ref="H34:I43" si="34">D34+F34</f>
        <v>0</v>
      </c>
      <c r="I34" s="50">
        <f t="shared" si="34"/>
        <v>0</v>
      </c>
      <c r="J34" s="46">
        <v>0.21</v>
      </c>
      <c r="K34" s="50">
        <f t="shared" si="5"/>
        <v>0</v>
      </c>
      <c r="L34" s="50">
        <f t="shared" si="6"/>
        <v>0</v>
      </c>
      <c r="M34" s="47"/>
      <c r="N34" s="72">
        <f t="shared" si="1"/>
        <v>0</v>
      </c>
      <c r="O34" s="47"/>
      <c r="P34" s="72">
        <f t="shared" si="2"/>
        <v>0</v>
      </c>
      <c r="Q34" s="50">
        <f t="shared" si="7"/>
        <v>0</v>
      </c>
    </row>
    <row r="35" spans="1:17" s="145" customFormat="1">
      <c r="A35" s="134" t="s">
        <v>63</v>
      </c>
      <c r="B35" s="135" t="s">
        <v>62</v>
      </c>
      <c r="C35" s="136">
        <v>1</v>
      </c>
      <c r="D35" s="140"/>
      <c r="E35" s="140">
        <f t="shared" ref="E35" si="35">C35*D35</f>
        <v>0</v>
      </c>
      <c r="F35" s="140"/>
      <c r="G35" s="140">
        <f t="shared" ref="G35" si="36">SUM(C35*F35)</f>
        <v>0</v>
      </c>
      <c r="H35" s="140">
        <f t="shared" si="34"/>
        <v>0</v>
      </c>
      <c r="I35" s="140">
        <f t="shared" si="34"/>
        <v>0</v>
      </c>
      <c r="J35" s="46">
        <v>0.21</v>
      </c>
      <c r="K35" s="140">
        <f t="shared" ref="K35" si="37">ROUND((G35+E35)*J35,1)</f>
        <v>0</v>
      </c>
      <c r="L35" s="140">
        <f t="shared" ref="L35" si="38">E35+G35+K35</f>
        <v>0</v>
      </c>
      <c r="M35" s="141"/>
      <c r="N35" s="142">
        <f t="shared" si="1"/>
        <v>0</v>
      </c>
      <c r="O35" s="141"/>
      <c r="P35" s="142">
        <f t="shared" si="2"/>
        <v>0</v>
      </c>
      <c r="Q35" s="140">
        <f t="shared" ref="Q35" si="39">ROUND(O35*C35,1)</f>
        <v>0</v>
      </c>
    </row>
    <row r="36" spans="1:17">
      <c r="A36" s="144" t="s">
        <v>68</v>
      </c>
      <c r="B36" s="139" t="s">
        <v>69</v>
      </c>
      <c r="C36" s="136">
        <v>25</v>
      </c>
      <c r="D36" s="50"/>
      <c r="E36" s="50">
        <f t="shared" si="3"/>
        <v>0</v>
      </c>
      <c r="F36" s="50"/>
      <c r="G36" s="50">
        <f t="shared" si="4"/>
        <v>0</v>
      </c>
      <c r="H36" s="50">
        <f t="shared" si="34"/>
        <v>0</v>
      </c>
      <c r="I36" s="50">
        <f t="shared" si="34"/>
        <v>0</v>
      </c>
      <c r="J36" s="46">
        <v>0.21</v>
      </c>
      <c r="K36" s="50">
        <f t="shared" si="5"/>
        <v>0</v>
      </c>
      <c r="L36" s="50">
        <f t="shared" si="6"/>
        <v>0</v>
      </c>
      <c r="M36" s="47"/>
      <c r="N36" s="72">
        <f t="shared" si="1"/>
        <v>0</v>
      </c>
      <c r="O36" s="47"/>
      <c r="P36" s="72">
        <f t="shared" si="2"/>
        <v>0</v>
      </c>
      <c r="Q36" s="50">
        <f t="shared" si="7"/>
        <v>0</v>
      </c>
    </row>
    <row r="37" spans="1:17">
      <c r="A37" s="144" t="s">
        <v>70</v>
      </c>
      <c r="B37" s="139" t="s">
        <v>71</v>
      </c>
      <c r="C37" s="136">
        <v>15</v>
      </c>
      <c r="D37" s="50"/>
      <c r="E37" s="50">
        <f t="shared" si="3"/>
        <v>0</v>
      </c>
      <c r="F37" s="50"/>
      <c r="G37" s="50">
        <f t="shared" si="4"/>
        <v>0</v>
      </c>
      <c r="H37" s="50">
        <f t="shared" si="34"/>
        <v>0</v>
      </c>
      <c r="I37" s="50">
        <f t="shared" si="34"/>
        <v>0</v>
      </c>
      <c r="J37" s="46">
        <v>0.21</v>
      </c>
      <c r="K37" s="50">
        <f t="shared" si="5"/>
        <v>0</v>
      </c>
      <c r="L37" s="50">
        <f t="shared" si="6"/>
        <v>0</v>
      </c>
      <c r="M37" s="47"/>
      <c r="N37" s="72">
        <f t="shared" si="1"/>
        <v>0</v>
      </c>
      <c r="O37" s="47"/>
      <c r="P37" s="72">
        <f t="shared" si="2"/>
        <v>0</v>
      </c>
      <c r="Q37" s="50">
        <f t="shared" si="7"/>
        <v>0</v>
      </c>
    </row>
    <row r="38" spans="1:17">
      <c r="A38" s="144" t="s">
        <v>72</v>
      </c>
      <c r="B38" s="139" t="s">
        <v>62</v>
      </c>
      <c r="C38" s="136">
        <v>1</v>
      </c>
      <c r="D38" s="50"/>
      <c r="E38" s="50">
        <f t="shared" si="3"/>
        <v>0</v>
      </c>
      <c r="F38" s="50"/>
      <c r="G38" s="50">
        <f t="shared" si="4"/>
        <v>0</v>
      </c>
      <c r="H38" s="50">
        <f t="shared" si="34"/>
        <v>0</v>
      </c>
      <c r="I38" s="50">
        <f t="shared" si="34"/>
        <v>0</v>
      </c>
      <c r="J38" s="46">
        <v>0.21</v>
      </c>
      <c r="K38" s="50">
        <f t="shared" si="5"/>
        <v>0</v>
      </c>
      <c r="L38" s="50">
        <f t="shared" si="6"/>
        <v>0</v>
      </c>
      <c r="M38" s="47"/>
      <c r="N38" s="72">
        <f t="shared" si="1"/>
        <v>0</v>
      </c>
      <c r="O38" s="47"/>
      <c r="P38" s="72">
        <f t="shared" si="2"/>
        <v>0</v>
      </c>
      <c r="Q38" s="50">
        <f t="shared" si="7"/>
        <v>0</v>
      </c>
    </row>
    <row r="39" spans="1:17">
      <c r="A39" s="134" t="s">
        <v>115</v>
      </c>
      <c r="B39" s="139" t="s">
        <v>30</v>
      </c>
      <c r="C39" s="136">
        <v>90</v>
      </c>
      <c r="D39" s="50"/>
      <c r="E39" s="50">
        <f t="shared" si="3"/>
        <v>0</v>
      </c>
      <c r="F39" s="50"/>
      <c r="G39" s="50">
        <f t="shared" si="4"/>
        <v>0</v>
      </c>
      <c r="H39" s="50">
        <f t="shared" si="34"/>
        <v>0</v>
      </c>
      <c r="I39" s="50">
        <f t="shared" si="34"/>
        <v>0</v>
      </c>
      <c r="J39" s="46">
        <v>0.21</v>
      </c>
      <c r="K39" s="50">
        <f t="shared" si="5"/>
        <v>0</v>
      </c>
      <c r="L39" s="50">
        <f t="shared" si="6"/>
        <v>0</v>
      </c>
      <c r="M39" s="47"/>
      <c r="N39" s="72">
        <f t="shared" si="1"/>
        <v>0</v>
      </c>
      <c r="O39" s="47"/>
      <c r="P39" s="72">
        <f t="shared" si="2"/>
        <v>0</v>
      </c>
      <c r="Q39" s="50">
        <f t="shared" si="7"/>
        <v>0</v>
      </c>
    </row>
    <row r="40" spans="1:17">
      <c r="A40" s="134" t="s">
        <v>116</v>
      </c>
      <c r="B40" s="139" t="s">
        <v>30</v>
      </c>
      <c r="C40" s="136">
        <v>50</v>
      </c>
      <c r="D40" s="50"/>
      <c r="E40" s="50">
        <f t="shared" si="3"/>
        <v>0</v>
      </c>
      <c r="F40" s="50"/>
      <c r="G40" s="50">
        <f t="shared" si="4"/>
        <v>0</v>
      </c>
      <c r="H40" s="50">
        <f t="shared" si="34"/>
        <v>0</v>
      </c>
      <c r="I40" s="50">
        <f t="shared" si="34"/>
        <v>0</v>
      </c>
      <c r="J40" s="46">
        <v>0.21</v>
      </c>
      <c r="K40" s="50">
        <f t="shared" si="5"/>
        <v>0</v>
      </c>
      <c r="L40" s="50">
        <f t="shared" si="6"/>
        <v>0</v>
      </c>
      <c r="M40" s="47"/>
      <c r="N40" s="72">
        <f t="shared" si="1"/>
        <v>0</v>
      </c>
      <c r="O40" s="47"/>
      <c r="P40" s="72">
        <f t="shared" si="2"/>
        <v>0</v>
      </c>
      <c r="Q40" s="50">
        <f t="shared" si="7"/>
        <v>0</v>
      </c>
    </row>
    <row r="41" spans="1:17">
      <c r="A41" s="134" t="s">
        <v>117</v>
      </c>
      <c r="B41" s="139" t="s">
        <v>30</v>
      </c>
      <c r="C41" s="136">
        <v>40</v>
      </c>
      <c r="D41" s="50"/>
      <c r="E41" s="50">
        <f t="shared" si="3"/>
        <v>0</v>
      </c>
      <c r="F41" s="50"/>
      <c r="G41" s="50">
        <f t="shared" si="4"/>
        <v>0</v>
      </c>
      <c r="H41" s="50">
        <f t="shared" si="34"/>
        <v>0</v>
      </c>
      <c r="I41" s="50">
        <f t="shared" si="34"/>
        <v>0</v>
      </c>
      <c r="J41" s="46">
        <v>0.21</v>
      </c>
      <c r="K41" s="50">
        <f t="shared" si="5"/>
        <v>0</v>
      </c>
      <c r="L41" s="50">
        <f t="shared" si="6"/>
        <v>0</v>
      </c>
      <c r="M41" s="47"/>
      <c r="N41" s="72">
        <f t="shared" si="1"/>
        <v>0</v>
      </c>
      <c r="O41" s="47"/>
      <c r="P41" s="72">
        <f t="shared" si="2"/>
        <v>0</v>
      </c>
      <c r="Q41" s="50">
        <f t="shared" si="7"/>
        <v>0</v>
      </c>
    </row>
    <row r="42" spans="1:17">
      <c r="A42" s="144" t="s">
        <v>73</v>
      </c>
      <c r="B42" s="139" t="s">
        <v>69</v>
      </c>
      <c r="C42" s="136">
        <v>40</v>
      </c>
      <c r="D42" s="50"/>
      <c r="E42" s="50">
        <f t="shared" si="3"/>
        <v>0</v>
      </c>
      <c r="F42" s="50"/>
      <c r="G42" s="50">
        <f t="shared" si="4"/>
        <v>0</v>
      </c>
      <c r="H42" s="50">
        <f t="shared" si="34"/>
        <v>0</v>
      </c>
      <c r="I42" s="50">
        <f t="shared" si="34"/>
        <v>0</v>
      </c>
      <c r="J42" s="46">
        <v>0.21</v>
      </c>
      <c r="K42" s="50">
        <f t="shared" si="5"/>
        <v>0</v>
      </c>
      <c r="L42" s="50">
        <f t="shared" si="6"/>
        <v>0</v>
      </c>
      <c r="M42" s="47"/>
      <c r="N42" s="72">
        <f t="shared" si="1"/>
        <v>0</v>
      </c>
      <c r="O42" s="47"/>
      <c r="P42" s="72">
        <f t="shared" si="2"/>
        <v>0</v>
      </c>
      <c r="Q42" s="50">
        <f t="shared" si="7"/>
        <v>0</v>
      </c>
    </row>
    <row r="43" spans="1:17">
      <c r="A43" s="144" t="s">
        <v>74</v>
      </c>
      <c r="B43" s="139" t="s">
        <v>62</v>
      </c>
      <c r="C43" s="136">
        <v>1</v>
      </c>
      <c r="D43" s="50"/>
      <c r="E43" s="50">
        <f t="shared" si="3"/>
        <v>0</v>
      </c>
      <c r="F43" s="50"/>
      <c r="G43" s="50">
        <f t="shared" si="4"/>
        <v>0</v>
      </c>
      <c r="H43" s="50">
        <f t="shared" si="34"/>
        <v>0</v>
      </c>
      <c r="I43" s="50">
        <f t="shared" si="34"/>
        <v>0</v>
      </c>
      <c r="J43" s="46">
        <v>0.21</v>
      </c>
      <c r="K43" s="50">
        <f t="shared" si="5"/>
        <v>0</v>
      </c>
      <c r="L43" s="50">
        <f t="shared" si="6"/>
        <v>0</v>
      </c>
      <c r="M43" s="47"/>
      <c r="N43" s="72">
        <f t="shared" si="1"/>
        <v>0</v>
      </c>
      <c r="O43" s="47"/>
      <c r="P43" s="72">
        <f t="shared" si="2"/>
        <v>0</v>
      </c>
      <c r="Q43" s="50">
        <f t="shared" si="7"/>
        <v>0</v>
      </c>
    </row>
    <row r="44" spans="1:17" ht="13.5" thickBot="1">
      <c r="A44" s="98"/>
      <c r="B44" s="99"/>
      <c r="C44" s="100"/>
      <c r="D44" s="51"/>
      <c r="E44" s="51"/>
      <c r="F44" s="51"/>
      <c r="G44" s="51"/>
      <c r="H44" s="51"/>
      <c r="I44" s="51"/>
      <c r="J44" s="101"/>
      <c r="K44" s="51"/>
      <c r="L44" s="51"/>
      <c r="M44" s="50"/>
      <c r="N44" s="72"/>
      <c r="O44" s="50"/>
      <c r="P44" s="72"/>
      <c r="Q44" s="50"/>
    </row>
    <row r="45" spans="1:17">
      <c r="A45" s="102"/>
      <c r="B45" s="103"/>
      <c r="C45" s="83"/>
      <c r="D45" s="50"/>
      <c r="E45" s="50"/>
      <c r="F45" s="50"/>
      <c r="G45" s="50"/>
      <c r="H45" s="50"/>
      <c r="I45" s="50"/>
      <c r="J45" s="84"/>
      <c r="K45" s="50"/>
      <c r="L45" s="50"/>
      <c r="M45" s="50"/>
      <c r="N45" s="72"/>
      <c r="O45" s="50"/>
      <c r="P45" s="72" t="s">
        <v>32</v>
      </c>
      <c r="Q45" s="73" t="s">
        <v>33</v>
      </c>
    </row>
    <row r="46" spans="1:17">
      <c r="A46" s="102" t="s">
        <v>34</v>
      </c>
      <c r="B46" s="82"/>
      <c r="C46" s="104"/>
      <c r="D46" s="52"/>
      <c r="E46" s="53">
        <f>SUM(E5:E44)</f>
        <v>0</v>
      </c>
      <c r="F46" s="52"/>
      <c r="G46" s="53">
        <f>ROUND(SUM(G5:G44),1)</f>
        <v>0</v>
      </c>
      <c r="H46" s="53"/>
      <c r="I46" s="53">
        <f>ROUND(SUM(I5:I44),1)</f>
        <v>0</v>
      </c>
      <c r="J46" s="105"/>
      <c r="K46" s="53">
        <f>ROUND(SUM(K5:K44),1)</f>
        <v>0</v>
      </c>
      <c r="L46" s="53">
        <f>ROUND(SUM(L5:L44),1)</f>
        <v>0</v>
      </c>
      <c r="M46" s="50"/>
      <c r="N46" s="72"/>
      <c r="O46" s="50"/>
      <c r="P46" s="72" t="s">
        <v>32</v>
      </c>
      <c r="Q46" s="54">
        <f>SUM(Q6:Q45)</f>
        <v>0</v>
      </c>
    </row>
    <row r="47" spans="1:17">
      <c r="A47" s="102" t="s">
        <v>35</v>
      </c>
      <c r="B47" s="103" t="s">
        <v>36</v>
      </c>
      <c r="C47" s="44">
        <v>3</v>
      </c>
      <c r="D47" s="50"/>
      <c r="E47" s="50"/>
      <c r="F47" s="50"/>
      <c r="G47" s="54">
        <f>ROUND(SUM(C47*G46/100),1)</f>
        <v>0</v>
      </c>
      <c r="H47" s="54"/>
      <c r="I47" s="54"/>
      <c r="J47" s="80">
        <v>0.21</v>
      </c>
      <c r="K47" s="50">
        <f>ROUND((G47+E47)*J47,1)</f>
        <v>0</v>
      </c>
      <c r="L47" s="65">
        <f>E47+G47+K47</f>
        <v>0</v>
      </c>
      <c r="M47" s="50"/>
      <c r="N47" s="72"/>
      <c r="O47" s="50"/>
      <c r="P47" s="72" t="s">
        <v>32</v>
      </c>
      <c r="Q47" s="50"/>
    </row>
    <row r="48" spans="1:17">
      <c r="A48" s="106" t="s">
        <v>37</v>
      </c>
      <c r="B48" s="107"/>
      <c r="C48" s="108"/>
      <c r="D48" s="55"/>
      <c r="E48" s="56"/>
      <c r="F48" s="55"/>
      <c r="G48" s="55">
        <f>IF(G46&lt;&gt;0,ROUND(E46+G46+G47,1),0)</f>
        <v>0</v>
      </c>
      <c r="H48" s="55"/>
      <c r="I48" s="55"/>
      <c r="J48" s="109"/>
      <c r="K48" s="66">
        <f>SUM(K46:K47)</f>
        <v>0</v>
      </c>
      <c r="L48" s="67">
        <f>ROUND(SUM(E48:K48),1)</f>
        <v>0</v>
      </c>
      <c r="M48" s="50"/>
      <c r="N48" s="72"/>
      <c r="O48" s="50"/>
      <c r="P48" s="72"/>
      <c r="Q48" s="50"/>
    </row>
    <row r="49" spans="1:17" ht="13.5" thickBot="1">
      <c r="A49" s="110" t="s">
        <v>38</v>
      </c>
      <c r="B49" s="111" t="s">
        <v>36</v>
      </c>
      <c r="C49" s="48">
        <v>6</v>
      </c>
      <c r="D49" s="51"/>
      <c r="E49" s="57"/>
      <c r="F49" s="51"/>
      <c r="G49" s="58">
        <f>ROUND(SUM(G48*C49/100),1)</f>
        <v>0</v>
      </c>
      <c r="H49" s="58"/>
      <c r="I49" s="58"/>
      <c r="J49" s="112">
        <v>0.21</v>
      </c>
      <c r="K49" s="68">
        <f>ROUND((G49+E49)*J49,1)</f>
        <v>0</v>
      </c>
      <c r="L49" s="51">
        <f>E49+G49+K49</f>
        <v>0</v>
      </c>
      <c r="M49" s="51"/>
      <c r="N49" s="74"/>
      <c r="O49" s="51"/>
      <c r="P49" s="74"/>
      <c r="Q49" s="51"/>
    </row>
    <row r="50" spans="1:17" ht="13.5" thickBot="1">
      <c r="A50" s="102"/>
      <c r="B50" s="103"/>
      <c r="C50" s="83"/>
      <c r="D50" s="50"/>
      <c r="E50" s="59"/>
      <c r="F50" s="50"/>
      <c r="G50" s="50"/>
      <c r="H50" s="50"/>
      <c r="I50" s="50"/>
      <c r="J50" s="113"/>
      <c r="K50" s="69"/>
      <c r="L50" s="52"/>
      <c r="M50" s="50"/>
      <c r="N50" s="72"/>
      <c r="O50" s="50"/>
      <c r="P50" s="72"/>
      <c r="Q50" s="50" t="s">
        <v>39</v>
      </c>
    </row>
    <row r="51" spans="1:17" ht="13.5" thickBot="1">
      <c r="A51" s="114" t="str">
        <f>CONCATENATE("Celkem ",A3)</f>
        <v>Celkem Elektroinstalace</v>
      </c>
      <c r="B51" s="115"/>
      <c r="C51" s="116"/>
      <c r="D51" s="60"/>
      <c r="E51" s="61"/>
      <c r="F51" s="60"/>
      <c r="G51" s="60">
        <f>SUM(G48:G49)</f>
        <v>0</v>
      </c>
      <c r="H51" s="60"/>
      <c r="I51" s="60"/>
      <c r="J51" s="117"/>
      <c r="K51" s="70">
        <f>SUM(K48:K49)</f>
        <v>0</v>
      </c>
      <c r="L51" s="71">
        <f>E51+G51+K51</f>
        <v>0</v>
      </c>
      <c r="M51" s="50"/>
      <c r="N51" s="72"/>
      <c r="O51" s="50"/>
      <c r="P51" s="72"/>
      <c r="Q51" s="50">
        <f>G51-Q46</f>
        <v>0</v>
      </c>
    </row>
    <row r="52" spans="1:17" hidden="1">
      <c r="A52" s="81" t="s">
        <v>40</v>
      </c>
      <c r="B52" s="78" t="s">
        <v>36</v>
      </c>
      <c r="C52" s="44">
        <v>0</v>
      </c>
      <c r="D52" s="54"/>
      <c r="E52" s="62">
        <f>ROUND((E51/100)*C52,1)</f>
        <v>0</v>
      </c>
      <c r="F52" s="54"/>
      <c r="G52" s="54">
        <f>ROUND((G51/100)*C52,1)</f>
        <v>0</v>
      </c>
      <c r="H52" s="54"/>
      <c r="I52" s="54"/>
      <c r="J52" s="80"/>
      <c r="K52" s="54">
        <f>ROUND((K51/100)*C52,1)</f>
        <v>0</v>
      </c>
      <c r="L52" s="54">
        <f>ROUND((L51/100)*C52,1)</f>
        <v>0</v>
      </c>
      <c r="M52" s="54"/>
      <c r="N52" s="75"/>
      <c r="O52" s="54"/>
      <c r="P52" s="75"/>
      <c r="Q52" s="54"/>
    </row>
    <row r="53" spans="1:17" hidden="1">
      <c r="A53" s="118" t="str">
        <f>CONCATENATE("Celkem ",A3," po slevě")</f>
        <v>Celkem Elektroinstalace po slevě</v>
      </c>
      <c r="B53" s="119"/>
      <c r="C53" s="49">
        <v>0</v>
      </c>
      <c r="D53" s="63"/>
      <c r="E53" s="64">
        <f>E51-E52</f>
        <v>0</v>
      </c>
      <c r="F53" s="63"/>
      <c r="G53" s="63">
        <f>G51-G52</f>
        <v>0</v>
      </c>
      <c r="H53" s="63"/>
      <c r="I53" s="63"/>
      <c r="J53" s="120"/>
      <c r="K53" s="63">
        <f>K51-K52</f>
        <v>0</v>
      </c>
      <c r="L53" s="63">
        <f>L51-L52</f>
        <v>0</v>
      </c>
      <c r="M53" s="53"/>
      <c r="N53" s="76"/>
      <c r="O53" s="53"/>
      <c r="P53" s="76"/>
      <c r="Q53" s="53"/>
    </row>
    <row r="54" spans="1:17">
      <c r="A54" s="39"/>
      <c r="B54" s="33"/>
      <c r="C54" s="34"/>
      <c r="D54" s="35"/>
      <c r="E54" s="35"/>
      <c r="F54" s="35"/>
      <c r="G54" s="35"/>
      <c r="H54" s="35"/>
      <c r="I54" s="35"/>
      <c r="J54" s="36"/>
      <c r="K54" s="35"/>
      <c r="L54" s="35"/>
      <c r="M54" s="35"/>
      <c r="N54" s="40"/>
      <c r="O54" s="35"/>
      <c r="P54" s="40"/>
      <c r="Q54" s="35"/>
    </row>
    <row r="55" spans="1:17">
      <c r="A55" s="39"/>
      <c r="B55" s="33"/>
      <c r="C55" s="34"/>
      <c r="D55" s="35"/>
      <c r="E55" s="35"/>
      <c r="F55" s="35"/>
      <c r="G55" s="35"/>
      <c r="H55" s="35"/>
      <c r="I55" s="35"/>
      <c r="J55" s="36"/>
      <c r="K55" s="35"/>
      <c r="L55" s="35"/>
      <c r="M55" s="35"/>
      <c r="N55" s="40"/>
      <c r="O55" s="35"/>
      <c r="P55" s="40"/>
      <c r="Q55" s="35"/>
    </row>
    <row r="56" spans="1:17">
      <c r="A56" s="39"/>
      <c r="B56" s="33"/>
      <c r="C56" s="34"/>
      <c r="D56" s="35"/>
      <c r="E56" s="35"/>
      <c r="F56" s="35"/>
      <c r="G56" s="35"/>
      <c r="H56" s="35"/>
      <c r="I56" s="35"/>
      <c r="J56" s="36"/>
      <c r="K56" s="35"/>
      <c r="L56" s="35"/>
      <c r="M56" s="35"/>
      <c r="N56" s="40"/>
      <c r="O56" s="35"/>
      <c r="P56" s="40"/>
      <c r="Q56" s="35"/>
    </row>
    <row r="57" spans="1:17">
      <c r="A57" s="39"/>
      <c r="B57" s="33"/>
      <c r="C57" s="34"/>
      <c r="D57" s="35"/>
      <c r="E57" s="35"/>
      <c r="F57" s="35"/>
      <c r="G57" s="35"/>
      <c r="H57" s="35"/>
      <c r="I57" s="35"/>
      <c r="J57" s="36"/>
      <c r="K57" s="35"/>
      <c r="L57" s="35"/>
      <c r="M57" s="35"/>
      <c r="N57" s="40"/>
      <c r="O57" s="35"/>
      <c r="P57" s="40"/>
      <c r="Q57" s="35"/>
    </row>
    <row r="58" spans="1:17">
      <c r="A58" s="39"/>
      <c r="B58" s="33"/>
      <c r="C58" s="34"/>
      <c r="D58" s="35"/>
      <c r="E58" s="35"/>
      <c r="F58" s="35"/>
      <c r="G58" s="35"/>
      <c r="H58" s="35"/>
      <c r="I58" s="35"/>
      <c r="J58" s="36"/>
      <c r="K58" s="35"/>
      <c r="L58" s="35"/>
      <c r="M58" s="35"/>
      <c r="N58" s="40"/>
      <c r="O58" s="35"/>
      <c r="P58" s="40"/>
      <c r="Q58" s="35"/>
    </row>
    <row r="59" spans="1:17">
      <c r="A59" s="39"/>
      <c r="B59" s="33"/>
      <c r="C59" s="34"/>
      <c r="D59" s="35"/>
      <c r="E59" s="35"/>
      <c r="F59" s="35"/>
      <c r="G59" s="35"/>
      <c r="H59" s="35"/>
      <c r="I59" s="35"/>
      <c r="J59" s="36"/>
      <c r="K59" s="35"/>
      <c r="L59" s="35"/>
      <c r="M59" s="35"/>
      <c r="N59" s="40"/>
      <c r="O59" s="35"/>
      <c r="P59" s="40"/>
      <c r="Q59" s="35"/>
    </row>
    <row r="60" spans="1:17">
      <c r="A60" s="39"/>
      <c r="B60" s="33"/>
      <c r="C60" s="34"/>
      <c r="D60" s="35"/>
      <c r="E60" s="35"/>
      <c r="F60" s="35"/>
      <c r="G60" s="35"/>
      <c r="H60" s="35"/>
      <c r="I60" s="35"/>
      <c r="J60" s="36"/>
      <c r="K60" s="35"/>
      <c r="L60" s="35"/>
      <c r="M60" s="35"/>
      <c r="N60" s="40"/>
      <c r="O60" s="35"/>
      <c r="P60" s="40"/>
      <c r="Q60" s="35"/>
    </row>
  </sheetData>
  <autoFilter ref="C1:C103"/>
  <printOptions horizontalCentered="1"/>
  <pageMargins left="0.19685039370078741" right="0.19685039370078741" top="0.19685039370078741" bottom="0.19685039370078741" header="0.51181102362204722" footer="0.51181102362204722"/>
  <pageSetup paperSize="9" scale="70" fitToHeight="2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zoomScaleNormal="100" workbookViewId="0">
      <pane xSplit="3" topLeftCell="D1" activePane="topRight" state="frozen"/>
      <selection pane="topRight" activeCell="O6" sqref="O6:O18"/>
    </sheetView>
  </sheetViews>
  <sheetFormatPr defaultRowHeight="12.75"/>
  <cols>
    <col min="1" max="1" width="32.140625" style="5" customWidth="1"/>
    <col min="2" max="2" width="6.7109375" style="1" customWidth="1"/>
    <col min="3" max="3" width="8.7109375" style="2" customWidth="1"/>
    <col min="4" max="4" width="12.7109375" style="3" customWidth="1"/>
    <col min="5" max="5" width="15.7109375" style="3" customWidth="1"/>
    <col min="6" max="6" width="12.7109375" style="3" customWidth="1"/>
    <col min="7" max="9" width="15.7109375" style="3" customWidth="1"/>
    <col min="10" max="10" width="5" style="4" customWidth="1"/>
    <col min="11" max="11" width="12.7109375" style="3" customWidth="1"/>
    <col min="12" max="12" width="16.7109375" style="3" customWidth="1"/>
    <col min="13" max="13" width="14.7109375" style="3" customWidth="1"/>
    <col min="14" max="14" width="14.7109375" style="30" customWidth="1"/>
    <col min="15" max="15" width="14.7109375" style="3" customWidth="1"/>
    <col min="16" max="16" width="14.7109375" style="30" customWidth="1"/>
    <col min="17" max="17" width="14.7109375" style="3" customWidth="1"/>
    <col min="18" max="16384" width="9.140625" style="5"/>
  </cols>
  <sheetData>
    <row r="1" spans="1:17" ht="15.75">
      <c r="A1" s="77" t="str">
        <f>Rekapitulace!A6</f>
        <v>Stavební úpravy RD  č.p. 122 na " Turistické centrum hřebčína Slatiňany "</v>
      </c>
      <c r="B1" s="78"/>
      <c r="C1" s="79"/>
      <c r="D1" s="54"/>
      <c r="E1" s="54"/>
      <c r="F1" s="54"/>
      <c r="G1" s="54"/>
      <c r="H1" s="54"/>
      <c r="I1" s="54"/>
      <c r="J1" s="80"/>
      <c r="K1" s="54"/>
      <c r="L1" s="54"/>
      <c r="M1" s="54" t="s">
        <v>14</v>
      </c>
      <c r="N1" s="37"/>
      <c r="O1" s="54" t="s">
        <v>15</v>
      </c>
      <c r="P1" s="38"/>
      <c r="Q1" s="54"/>
    </row>
    <row r="2" spans="1:17">
      <c r="A2" s="81"/>
      <c r="B2" s="78"/>
      <c r="C2" s="79"/>
      <c r="D2" s="54"/>
      <c r="E2" s="54"/>
      <c r="F2" s="54"/>
      <c r="G2" s="54"/>
      <c r="H2" s="54"/>
      <c r="I2" s="54"/>
      <c r="J2" s="80"/>
      <c r="K2" s="54"/>
      <c r="L2" s="54"/>
      <c r="M2" s="54"/>
      <c r="N2" s="75"/>
      <c r="O2" s="54"/>
      <c r="P2" s="75"/>
      <c r="Q2" s="54"/>
    </row>
    <row r="3" spans="1:17">
      <c r="A3" s="41" t="s">
        <v>75</v>
      </c>
      <c r="B3" s="82"/>
      <c r="C3" s="83"/>
      <c r="D3" s="50"/>
      <c r="E3" s="50"/>
      <c r="F3" s="50"/>
      <c r="G3" s="50"/>
      <c r="H3" s="50"/>
      <c r="I3" s="50"/>
      <c r="J3" s="84"/>
      <c r="K3" s="50"/>
      <c r="L3" s="50"/>
      <c r="M3" s="50"/>
      <c r="N3" s="72"/>
      <c r="O3" s="50"/>
      <c r="P3" s="72"/>
      <c r="Q3" s="50"/>
    </row>
    <row r="4" spans="1:17">
      <c r="A4" s="85" t="s">
        <v>16</v>
      </c>
      <c r="B4" s="86" t="s">
        <v>17</v>
      </c>
      <c r="C4" s="87" t="s">
        <v>18</v>
      </c>
      <c r="D4" s="88" t="s">
        <v>19</v>
      </c>
      <c r="E4" s="88" t="s">
        <v>20</v>
      </c>
      <c r="F4" s="88" t="s">
        <v>21</v>
      </c>
      <c r="G4" s="88" t="s">
        <v>22</v>
      </c>
      <c r="H4" s="89" t="s">
        <v>23</v>
      </c>
      <c r="I4" s="89" t="s">
        <v>24</v>
      </c>
      <c r="J4" s="90" t="s">
        <v>4</v>
      </c>
      <c r="K4" s="91"/>
      <c r="L4" s="88" t="s">
        <v>5</v>
      </c>
      <c r="M4" s="92" t="s">
        <v>25</v>
      </c>
      <c r="N4" s="93" t="s">
        <v>26</v>
      </c>
      <c r="O4" s="92" t="s">
        <v>27</v>
      </c>
      <c r="P4" s="93" t="s">
        <v>28</v>
      </c>
      <c r="Q4" s="92" t="s">
        <v>29</v>
      </c>
    </row>
    <row r="5" spans="1:17">
      <c r="A5" s="94"/>
      <c r="B5" s="95"/>
      <c r="C5" s="96"/>
      <c r="D5" s="50"/>
      <c r="E5" s="50"/>
      <c r="F5" s="50"/>
      <c r="G5" s="50"/>
      <c r="H5" s="50"/>
      <c r="I5" s="50"/>
      <c r="J5" s="84"/>
      <c r="K5" s="50"/>
      <c r="L5" s="50"/>
      <c r="M5" s="65"/>
      <c r="N5" s="97"/>
      <c r="O5" s="50"/>
      <c r="P5" s="72"/>
      <c r="Q5" s="50"/>
    </row>
    <row r="6" spans="1:17">
      <c r="A6" s="134" t="s">
        <v>76</v>
      </c>
      <c r="B6" s="135" t="s">
        <v>31</v>
      </c>
      <c r="C6" s="136">
        <v>100</v>
      </c>
      <c r="D6" s="50"/>
      <c r="E6" s="50">
        <f>C6*D6</f>
        <v>0</v>
      </c>
      <c r="F6" s="50"/>
      <c r="G6" s="50">
        <f>SUM(C6*F6)</f>
        <v>0</v>
      </c>
      <c r="H6" s="50">
        <f t="shared" ref="H6:I18" si="0">D6+F6</f>
        <v>0</v>
      </c>
      <c r="I6" s="50">
        <f t="shared" si="0"/>
        <v>0</v>
      </c>
      <c r="J6" s="46">
        <v>0.21</v>
      </c>
      <c r="K6" s="50">
        <f>ROUND((G6+E6)*J6,1)</f>
        <v>0</v>
      </c>
      <c r="L6" s="50">
        <f>E6+G6+K6</f>
        <v>0</v>
      </c>
      <c r="M6" s="47"/>
      <c r="N6" s="72">
        <f t="shared" ref="N6:N18" si="1">$N$1</f>
        <v>0</v>
      </c>
      <c r="O6" s="47"/>
      <c r="P6" s="72">
        <f t="shared" ref="P6:P18" si="2">$P$1</f>
        <v>0</v>
      </c>
      <c r="Q6" s="50">
        <f>ROUND(O6*C6,1)</f>
        <v>0</v>
      </c>
    </row>
    <row r="7" spans="1:17">
      <c r="A7" s="134" t="s">
        <v>77</v>
      </c>
      <c r="B7" s="135" t="s">
        <v>31</v>
      </c>
      <c r="C7" s="136">
        <v>300</v>
      </c>
      <c r="D7" s="50"/>
      <c r="E7" s="50">
        <f t="shared" ref="E7:E15" si="3">C7*D7</f>
        <v>0</v>
      </c>
      <c r="F7" s="50"/>
      <c r="G7" s="50">
        <f t="shared" ref="G7:G15" si="4">SUM(C7*F7)</f>
        <v>0</v>
      </c>
      <c r="H7" s="50">
        <f t="shared" si="0"/>
        <v>0</v>
      </c>
      <c r="I7" s="50">
        <f t="shared" si="0"/>
        <v>0</v>
      </c>
      <c r="J7" s="46">
        <v>0.21</v>
      </c>
      <c r="K7" s="50">
        <f t="shared" ref="K7:K15" si="5">ROUND((G7+E7)*J7,1)</f>
        <v>0</v>
      </c>
      <c r="L7" s="50">
        <f t="shared" ref="L7:L15" si="6">E7+G7+K7</f>
        <v>0</v>
      </c>
      <c r="M7" s="47"/>
      <c r="N7" s="72">
        <f t="shared" si="1"/>
        <v>0</v>
      </c>
      <c r="O7" s="47"/>
      <c r="P7" s="72">
        <f t="shared" si="2"/>
        <v>0</v>
      </c>
      <c r="Q7" s="50">
        <f t="shared" ref="Q7:Q15" si="7">ROUND(O7*C7,1)</f>
        <v>0</v>
      </c>
    </row>
    <row r="8" spans="1:17">
      <c r="A8" s="134" t="s">
        <v>78</v>
      </c>
      <c r="B8" s="135" t="s">
        <v>31</v>
      </c>
      <c r="C8" s="136">
        <v>505</v>
      </c>
      <c r="D8" s="50"/>
      <c r="E8" s="50">
        <f t="shared" si="3"/>
        <v>0</v>
      </c>
      <c r="F8" s="50"/>
      <c r="G8" s="50">
        <f t="shared" si="4"/>
        <v>0</v>
      </c>
      <c r="H8" s="50">
        <f t="shared" si="0"/>
        <v>0</v>
      </c>
      <c r="I8" s="50">
        <f t="shared" si="0"/>
        <v>0</v>
      </c>
      <c r="J8" s="46">
        <v>0.21</v>
      </c>
      <c r="K8" s="50">
        <f t="shared" si="5"/>
        <v>0</v>
      </c>
      <c r="L8" s="50">
        <f t="shared" si="6"/>
        <v>0</v>
      </c>
      <c r="M8" s="47"/>
      <c r="N8" s="72">
        <f t="shared" si="1"/>
        <v>0</v>
      </c>
      <c r="O8" s="47"/>
      <c r="P8" s="72">
        <f t="shared" si="2"/>
        <v>0</v>
      </c>
      <c r="Q8" s="50">
        <f t="shared" si="7"/>
        <v>0</v>
      </c>
    </row>
    <row r="9" spans="1:17">
      <c r="A9" s="134" t="s">
        <v>79</v>
      </c>
      <c r="B9" s="135" t="s">
        <v>31</v>
      </c>
      <c r="C9" s="136">
        <v>60</v>
      </c>
      <c r="D9" s="50"/>
      <c r="E9" s="50">
        <f t="shared" si="3"/>
        <v>0</v>
      </c>
      <c r="F9" s="50"/>
      <c r="G9" s="50">
        <f t="shared" si="4"/>
        <v>0</v>
      </c>
      <c r="H9" s="50">
        <f t="shared" si="0"/>
        <v>0</v>
      </c>
      <c r="I9" s="50">
        <f t="shared" si="0"/>
        <v>0</v>
      </c>
      <c r="J9" s="46">
        <v>0.21</v>
      </c>
      <c r="K9" s="50">
        <f t="shared" si="5"/>
        <v>0</v>
      </c>
      <c r="L9" s="50">
        <f t="shared" si="6"/>
        <v>0</v>
      </c>
      <c r="M9" s="47"/>
      <c r="N9" s="72">
        <f t="shared" si="1"/>
        <v>0</v>
      </c>
      <c r="O9" s="47"/>
      <c r="P9" s="72">
        <f t="shared" si="2"/>
        <v>0</v>
      </c>
      <c r="Q9" s="50">
        <f t="shared" si="7"/>
        <v>0</v>
      </c>
    </row>
    <row r="10" spans="1:17">
      <c r="A10" s="134" t="s">
        <v>80</v>
      </c>
      <c r="B10" s="135" t="s">
        <v>31</v>
      </c>
      <c r="C10" s="136">
        <v>20</v>
      </c>
      <c r="D10" s="50"/>
      <c r="E10" s="50">
        <f t="shared" si="3"/>
        <v>0</v>
      </c>
      <c r="F10" s="50"/>
      <c r="G10" s="50">
        <f t="shared" si="4"/>
        <v>0</v>
      </c>
      <c r="H10" s="50">
        <f t="shared" si="0"/>
        <v>0</v>
      </c>
      <c r="I10" s="50">
        <f t="shared" si="0"/>
        <v>0</v>
      </c>
      <c r="J10" s="46">
        <v>0.21</v>
      </c>
      <c r="K10" s="50">
        <f t="shared" si="5"/>
        <v>0</v>
      </c>
      <c r="L10" s="50">
        <f t="shared" si="6"/>
        <v>0</v>
      </c>
      <c r="M10" s="47"/>
      <c r="N10" s="72">
        <f t="shared" si="1"/>
        <v>0</v>
      </c>
      <c r="O10" s="47"/>
      <c r="P10" s="72">
        <f t="shared" si="2"/>
        <v>0</v>
      </c>
      <c r="Q10" s="50">
        <f t="shared" si="7"/>
        <v>0</v>
      </c>
    </row>
    <row r="11" spans="1:17">
      <c r="A11" s="134" t="s">
        <v>113</v>
      </c>
      <c r="B11" s="135" t="s">
        <v>31</v>
      </c>
      <c r="C11" s="136">
        <v>4</v>
      </c>
      <c r="D11" s="50"/>
      <c r="E11" s="50">
        <f>C11*D11</f>
        <v>0</v>
      </c>
      <c r="F11" s="50"/>
      <c r="G11" s="50">
        <f>SUM(C11*F11)</f>
        <v>0</v>
      </c>
      <c r="H11" s="50">
        <f>D11+F11</f>
        <v>0</v>
      </c>
      <c r="I11" s="50">
        <f>E11+G11</f>
        <v>0</v>
      </c>
      <c r="J11" s="46">
        <v>0.21</v>
      </c>
      <c r="K11" s="50">
        <f>ROUND((G11+E11)*J11,1)</f>
        <v>0</v>
      </c>
      <c r="L11" s="50">
        <f>E11+G11+K11</f>
        <v>0</v>
      </c>
      <c r="M11" s="47"/>
      <c r="N11" s="72">
        <f t="shared" si="1"/>
        <v>0</v>
      </c>
      <c r="O11" s="47"/>
      <c r="P11" s="72">
        <f t="shared" si="2"/>
        <v>0</v>
      </c>
      <c r="Q11" s="50">
        <f>ROUND(O11*C11,1)</f>
        <v>0</v>
      </c>
    </row>
    <row r="12" spans="1:17">
      <c r="A12" s="134" t="s">
        <v>114</v>
      </c>
      <c r="B12" s="135" t="s">
        <v>31</v>
      </c>
      <c r="C12" s="136">
        <v>15</v>
      </c>
      <c r="D12" s="50"/>
      <c r="E12" s="50">
        <f>C12*D12</f>
        <v>0</v>
      </c>
      <c r="F12" s="50"/>
      <c r="G12" s="50">
        <f>SUM(C12*F12)</f>
        <v>0</v>
      </c>
      <c r="H12" s="50">
        <f>D12+F12</f>
        <v>0</v>
      </c>
      <c r="I12" s="50">
        <f>E12+G12</f>
        <v>0</v>
      </c>
      <c r="J12" s="46">
        <v>0.21</v>
      </c>
      <c r="K12" s="50">
        <f>ROUND((G12+E12)*J12,1)</f>
        <v>0</v>
      </c>
      <c r="L12" s="50">
        <f>E12+G12+K12</f>
        <v>0</v>
      </c>
      <c r="M12" s="47"/>
      <c r="N12" s="72">
        <f t="shared" si="1"/>
        <v>0</v>
      </c>
      <c r="O12" s="47"/>
      <c r="P12" s="72">
        <f t="shared" si="2"/>
        <v>0</v>
      </c>
      <c r="Q12" s="50">
        <f>ROUND(O12*C12,1)</f>
        <v>0</v>
      </c>
    </row>
    <row r="13" spans="1:17" s="138" customFormat="1">
      <c r="A13" s="134" t="s">
        <v>81</v>
      </c>
      <c r="B13" s="135" t="s">
        <v>31</v>
      </c>
      <c r="C13" s="136">
        <v>50</v>
      </c>
      <c r="D13" s="50"/>
      <c r="E13" s="50">
        <f t="shared" ref="E13:E14" si="8">C13*D13</f>
        <v>0</v>
      </c>
      <c r="F13" s="50"/>
      <c r="G13" s="50">
        <f t="shared" ref="G13:G14" si="9">SUM(C13*F13)</f>
        <v>0</v>
      </c>
      <c r="H13" s="50">
        <f t="shared" ref="H13:I14" si="10">D13+F13</f>
        <v>0</v>
      </c>
      <c r="I13" s="50">
        <f t="shared" si="10"/>
        <v>0</v>
      </c>
      <c r="J13" s="46">
        <v>0.21</v>
      </c>
      <c r="K13" s="50">
        <f t="shared" ref="K13:K14" si="11">ROUND((G13+E13)*J13,1)</f>
        <v>0</v>
      </c>
      <c r="L13" s="50">
        <f t="shared" ref="L13:L14" si="12">E13+G13+K13</f>
        <v>0</v>
      </c>
      <c r="M13" s="47"/>
      <c r="N13" s="72">
        <f t="shared" si="1"/>
        <v>0</v>
      </c>
      <c r="O13" s="47"/>
      <c r="P13" s="72">
        <f t="shared" si="2"/>
        <v>0</v>
      </c>
      <c r="Q13" s="50">
        <f t="shared" ref="Q13:Q14" si="13">ROUND(O13*C13,1)</f>
        <v>0</v>
      </c>
    </row>
    <row r="14" spans="1:17">
      <c r="A14" s="134" t="s">
        <v>82</v>
      </c>
      <c r="B14" s="135" t="s">
        <v>31</v>
      </c>
      <c r="C14" s="136">
        <v>40</v>
      </c>
      <c r="D14" s="50"/>
      <c r="E14" s="50">
        <f t="shared" si="8"/>
        <v>0</v>
      </c>
      <c r="F14" s="50"/>
      <c r="G14" s="50">
        <f t="shared" si="9"/>
        <v>0</v>
      </c>
      <c r="H14" s="50">
        <f t="shared" si="10"/>
        <v>0</v>
      </c>
      <c r="I14" s="50">
        <f t="shared" si="10"/>
        <v>0</v>
      </c>
      <c r="J14" s="46">
        <v>0.21</v>
      </c>
      <c r="K14" s="50">
        <f t="shared" si="11"/>
        <v>0</v>
      </c>
      <c r="L14" s="50">
        <f t="shared" si="12"/>
        <v>0</v>
      </c>
      <c r="M14" s="47"/>
      <c r="N14" s="72">
        <f t="shared" si="1"/>
        <v>0</v>
      </c>
      <c r="O14" s="47"/>
      <c r="P14" s="72">
        <f t="shared" si="2"/>
        <v>0</v>
      </c>
      <c r="Q14" s="50">
        <f t="shared" si="13"/>
        <v>0</v>
      </c>
    </row>
    <row r="15" spans="1:17">
      <c r="A15" s="134" t="s">
        <v>83</v>
      </c>
      <c r="B15" s="135" t="s">
        <v>31</v>
      </c>
      <c r="C15" s="136">
        <v>20</v>
      </c>
      <c r="D15" s="50"/>
      <c r="E15" s="50">
        <f t="shared" si="3"/>
        <v>0</v>
      </c>
      <c r="F15" s="50"/>
      <c r="G15" s="50">
        <f t="shared" si="4"/>
        <v>0</v>
      </c>
      <c r="H15" s="50">
        <f t="shared" si="0"/>
        <v>0</v>
      </c>
      <c r="I15" s="50">
        <f t="shared" si="0"/>
        <v>0</v>
      </c>
      <c r="J15" s="46">
        <v>0.21</v>
      </c>
      <c r="K15" s="50">
        <f t="shared" si="5"/>
        <v>0</v>
      </c>
      <c r="L15" s="50">
        <f t="shared" si="6"/>
        <v>0</v>
      </c>
      <c r="M15" s="47"/>
      <c r="N15" s="72">
        <f t="shared" si="1"/>
        <v>0</v>
      </c>
      <c r="O15" s="47"/>
      <c r="P15" s="72">
        <f t="shared" si="2"/>
        <v>0</v>
      </c>
      <c r="Q15" s="50">
        <f t="shared" si="7"/>
        <v>0</v>
      </c>
    </row>
    <row r="16" spans="1:17">
      <c r="A16" s="134" t="s">
        <v>84</v>
      </c>
      <c r="B16" s="135" t="s">
        <v>31</v>
      </c>
      <c r="C16" s="136">
        <v>40</v>
      </c>
      <c r="D16" s="50"/>
      <c r="E16" s="50">
        <f>C16*D16</f>
        <v>0</v>
      </c>
      <c r="F16" s="50"/>
      <c r="G16" s="50">
        <f>SUM(C16*F16)</f>
        <v>0</v>
      </c>
      <c r="H16" s="50">
        <f t="shared" si="0"/>
        <v>0</v>
      </c>
      <c r="I16" s="50">
        <f t="shared" si="0"/>
        <v>0</v>
      </c>
      <c r="J16" s="46">
        <v>0.21</v>
      </c>
      <c r="K16" s="50">
        <f>ROUND((G16+E16)*J16,1)</f>
        <v>0</v>
      </c>
      <c r="L16" s="50">
        <f>E16+G16+K16</f>
        <v>0</v>
      </c>
      <c r="M16" s="47"/>
      <c r="N16" s="72">
        <f t="shared" si="1"/>
        <v>0</v>
      </c>
      <c r="O16" s="47"/>
      <c r="P16" s="72">
        <f t="shared" si="2"/>
        <v>0</v>
      </c>
      <c r="Q16" s="50">
        <f>ROUND(O16*C16,1)</f>
        <v>0</v>
      </c>
    </row>
    <row r="17" spans="1:17">
      <c r="A17" s="134" t="s">
        <v>85</v>
      </c>
      <c r="B17" s="135" t="s">
        <v>31</v>
      </c>
      <c r="C17" s="136">
        <v>30</v>
      </c>
      <c r="D17" s="50"/>
      <c r="E17" s="50">
        <f>C17*D17</f>
        <v>0</v>
      </c>
      <c r="F17" s="50"/>
      <c r="G17" s="50">
        <f>SUM(C17*F17)</f>
        <v>0</v>
      </c>
      <c r="H17" s="50">
        <f t="shared" si="0"/>
        <v>0</v>
      </c>
      <c r="I17" s="50">
        <f t="shared" si="0"/>
        <v>0</v>
      </c>
      <c r="J17" s="46">
        <v>0.21</v>
      </c>
      <c r="K17" s="50">
        <f>ROUND((G17+E17)*J17,1)</f>
        <v>0</v>
      </c>
      <c r="L17" s="50">
        <f>E17+G17+K17</f>
        <v>0</v>
      </c>
      <c r="M17" s="47"/>
      <c r="N17" s="72">
        <f t="shared" si="1"/>
        <v>0</v>
      </c>
      <c r="O17" s="47"/>
      <c r="P17" s="72">
        <f t="shared" si="2"/>
        <v>0</v>
      </c>
      <c r="Q17" s="50">
        <f>ROUND(O17*C17,1)</f>
        <v>0</v>
      </c>
    </row>
    <row r="18" spans="1:17" s="145" customFormat="1">
      <c r="A18" s="134" t="s">
        <v>86</v>
      </c>
      <c r="B18" s="135" t="s">
        <v>31</v>
      </c>
      <c r="C18" s="136">
        <v>25</v>
      </c>
      <c r="D18" s="140"/>
      <c r="E18" s="140">
        <f>C18*D18</f>
        <v>0</v>
      </c>
      <c r="F18" s="140"/>
      <c r="G18" s="140">
        <f>SUM(C18*F18)</f>
        <v>0</v>
      </c>
      <c r="H18" s="140">
        <f t="shared" si="0"/>
        <v>0</v>
      </c>
      <c r="I18" s="140">
        <f t="shared" si="0"/>
        <v>0</v>
      </c>
      <c r="J18" s="46">
        <v>0.21</v>
      </c>
      <c r="K18" s="140">
        <f>ROUND((G18+E18)*J18,1)</f>
        <v>0</v>
      </c>
      <c r="L18" s="140">
        <f>E18+G18+K18</f>
        <v>0</v>
      </c>
      <c r="M18" s="47"/>
      <c r="N18" s="142">
        <f t="shared" si="1"/>
        <v>0</v>
      </c>
      <c r="O18" s="141"/>
      <c r="P18" s="142">
        <f t="shared" si="2"/>
        <v>0</v>
      </c>
      <c r="Q18" s="140">
        <f>ROUND(O18*C18,1)</f>
        <v>0</v>
      </c>
    </row>
    <row r="19" spans="1:17" ht="13.5" thickBot="1">
      <c r="A19" s="98"/>
      <c r="B19" s="99"/>
      <c r="C19" s="100"/>
      <c r="D19" s="51"/>
      <c r="E19" s="51"/>
      <c r="F19" s="51"/>
      <c r="G19" s="51"/>
      <c r="H19" s="51"/>
      <c r="I19" s="51"/>
      <c r="J19" s="101"/>
      <c r="K19" s="51"/>
      <c r="L19" s="51"/>
      <c r="M19" s="50"/>
      <c r="N19" s="72"/>
      <c r="O19" s="50"/>
      <c r="P19" s="72"/>
      <c r="Q19" s="50"/>
    </row>
    <row r="20" spans="1:17">
      <c r="A20" s="102"/>
      <c r="B20" s="103"/>
      <c r="C20" s="83"/>
      <c r="D20" s="50"/>
      <c r="E20" s="50"/>
      <c r="F20" s="50"/>
      <c r="G20" s="50"/>
      <c r="H20" s="50"/>
      <c r="I20" s="50"/>
      <c r="J20" s="84"/>
      <c r="K20" s="50"/>
      <c r="L20" s="50"/>
      <c r="M20" s="50"/>
      <c r="N20" s="72"/>
      <c r="O20" s="50"/>
      <c r="P20" s="72" t="s">
        <v>32</v>
      </c>
      <c r="Q20" s="73" t="s">
        <v>33</v>
      </c>
    </row>
    <row r="21" spans="1:17">
      <c r="A21" s="102" t="s">
        <v>34</v>
      </c>
      <c r="B21" s="82"/>
      <c r="C21" s="104"/>
      <c r="D21" s="52"/>
      <c r="E21" s="53">
        <f>SUM(E5:E19)</f>
        <v>0</v>
      </c>
      <c r="F21" s="52"/>
      <c r="G21" s="53">
        <f>ROUND(SUM(G5:G19),1)</f>
        <v>0</v>
      </c>
      <c r="H21" s="53"/>
      <c r="I21" s="53">
        <f>ROUND(SUM(I5:I19),1)</f>
        <v>0</v>
      </c>
      <c r="J21" s="105"/>
      <c r="K21" s="53">
        <f>ROUND(SUM(K5:K19),1)</f>
        <v>0</v>
      </c>
      <c r="L21" s="53">
        <f>ROUND(SUM(L5:L19),1)</f>
        <v>0</v>
      </c>
      <c r="M21" s="50"/>
      <c r="N21" s="72"/>
      <c r="O21" s="50"/>
      <c r="P21" s="72" t="s">
        <v>32</v>
      </c>
      <c r="Q21" s="54">
        <f>SUM(Q6:Q20)</f>
        <v>0</v>
      </c>
    </row>
    <row r="22" spans="1:17">
      <c r="A22" s="102" t="s">
        <v>35</v>
      </c>
      <c r="B22" s="103" t="s">
        <v>36</v>
      </c>
      <c r="C22" s="44">
        <v>3</v>
      </c>
      <c r="D22" s="50"/>
      <c r="E22" s="50"/>
      <c r="F22" s="50"/>
      <c r="G22" s="54">
        <f>ROUND(SUM(C22*G21/100),1)</f>
        <v>0</v>
      </c>
      <c r="H22" s="54"/>
      <c r="I22" s="54"/>
      <c r="J22" s="80">
        <v>0.21</v>
      </c>
      <c r="K22" s="50">
        <f>ROUND((G22+E22)*J22,1)</f>
        <v>0</v>
      </c>
      <c r="L22" s="65">
        <f>E22+G22+K22</f>
        <v>0</v>
      </c>
      <c r="M22" s="50"/>
      <c r="N22" s="72"/>
      <c r="O22" s="50"/>
      <c r="P22" s="72" t="s">
        <v>32</v>
      </c>
      <c r="Q22" s="50"/>
    </row>
    <row r="23" spans="1:17">
      <c r="A23" s="106" t="s">
        <v>37</v>
      </c>
      <c r="B23" s="107"/>
      <c r="C23" s="108"/>
      <c r="D23" s="55"/>
      <c r="E23" s="56"/>
      <c r="F23" s="55"/>
      <c r="G23" s="55">
        <f>IF(G21&lt;&gt;0,ROUND(E21+G21+G22,1),0)</f>
        <v>0</v>
      </c>
      <c r="H23" s="55"/>
      <c r="I23" s="55"/>
      <c r="J23" s="109"/>
      <c r="K23" s="66">
        <f>SUM(K21:K22)</f>
        <v>0</v>
      </c>
      <c r="L23" s="67">
        <f>ROUND(SUM(E23:K23),1)</f>
        <v>0</v>
      </c>
      <c r="M23" s="50"/>
      <c r="N23" s="72"/>
      <c r="O23" s="50"/>
      <c r="P23" s="72"/>
      <c r="Q23" s="50"/>
    </row>
    <row r="24" spans="1:17" ht="13.5" thickBot="1">
      <c r="A24" s="110" t="s">
        <v>38</v>
      </c>
      <c r="B24" s="111" t="s">
        <v>36</v>
      </c>
      <c r="C24" s="48">
        <v>6</v>
      </c>
      <c r="D24" s="51"/>
      <c r="E24" s="57"/>
      <c r="F24" s="51"/>
      <c r="G24" s="58">
        <f>ROUND(SUM(G23*C24/100),1)</f>
        <v>0</v>
      </c>
      <c r="H24" s="58"/>
      <c r="I24" s="58"/>
      <c r="J24" s="112">
        <v>0.21</v>
      </c>
      <c r="K24" s="68">
        <f>ROUND((G24+E24)*J24,1)</f>
        <v>0</v>
      </c>
      <c r="L24" s="51">
        <f>E24+G24+K24</f>
        <v>0</v>
      </c>
      <c r="M24" s="51"/>
      <c r="N24" s="74"/>
      <c r="O24" s="51"/>
      <c r="P24" s="74"/>
      <c r="Q24" s="51"/>
    </row>
    <row r="25" spans="1:17" ht="13.5" thickBot="1">
      <c r="A25" s="102"/>
      <c r="B25" s="103"/>
      <c r="C25" s="83"/>
      <c r="D25" s="50"/>
      <c r="E25" s="59"/>
      <c r="F25" s="50"/>
      <c r="G25" s="50"/>
      <c r="H25" s="50"/>
      <c r="I25" s="50"/>
      <c r="J25" s="113"/>
      <c r="K25" s="69"/>
      <c r="L25" s="52"/>
      <c r="M25" s="50"/>
      <c r="N25" s="72"/>
      <c r="O25" s="50"/>
      <c r="P25" s="72"/>
      <c r="Q25" s="50" t="s">
        <v>39</v>
      </c>
    </row>
    <row r="26" spans="1:17" ht="13.5" thickBot="1">
      <c r="A26" s="114" t="str">
        <f>CONCATENATE("Celkem ",A3)</f>
        <v>Celkem Kabely</v>
      </c>
      <c r="B26" s="115"/>
      <c r="C26" s="116"/>
      <c r="D26" s="60"/>
      <c r="E26" s="61"/>
      <c r="F26" s="60"/>
      <c r="G26" s="60">
        <f>SUM(G23:G24)</f>
        <v>0</v>
      </c>
      <c r="H26" s="60"/>
      <c r="I26" s="60"/>
      <c r="J26" s="117"/>
      <c r="K26" s="70">
        <f>SUM(K23:K24)</f>
        <v>0</v>
      </c>
      <c r="L26" s="71">
        <f>E26+G26+K26</f>
        <v>0</v>
      </c>
      <c r="M26" s="50"/>
      <c r="N26" s="72"/>
      <c r="O26" s="50"/>
      <c r="P26" s="72"/>
      <c r="Q26" s="50">
        <f>G26-Q21</f>
        <v>0</v>
      </c>
    </row>
    <row r="27" spans="1:17" hidden="1">
      <c r="A27" s="81" t="s">
        <v>40</v>
      </c>
      <c r="B27" s="78" t="s">
        <v>36</v>
      </c>
      <c r="C27" s="44">
        <v>0</v>
      </c>
      <c r="D27" s="54"/>
      <c r="E27" s="62">
        <f>ROUND((E26/100)*C27,1)</f>
        <v>0</v>
      </c>
      <c r="F27" s="54"/>
      <c r="G27" s="54">
        <f>ROUND((G26/100)*C27,1)</f>
        <v>0</v>
      </c>
      <c r="H27" s="54"/>
      <c r="I27" s="54"/>
      <c r="J27" s="80"/>
      <c r="K27" s="54">
        <f>ROUND((K26/100)*C27,1)</f>
        <v>0</v>
      </c>
      <c r="L27" s="54">
        <f>ROUND((L26/100)*C27,1)</f>
        <v>0</v>
      </c>
      <c r="M27" s="54"/>
      <c r="N27" s="75"/>
      <c r="O27" s="54"/>
      <c r="P27" s="75"/>
      <c r="Q27" s="54"/>
    </row>
    <row r="28" spans="1:17" hidden="1">
      <c r="A28" s="118" t="str">
        <f>CONCATENATE("Celkem ",A3," po slevě")</f>
        <v>Celkem Kabely po slevě</v>
      </c>
      <c r="B28" s="119"/>
      <c r="C28" s="49">
        <v>0</v>
      </c>
      <c r="D28" s="63"/>
      <c r="E28" s="64">
        <f>E26-E27</f>
        <v>0</v>
      </c>
      <c r="F28" s="63"/>
      <c r="G28" s="63">
        <f>G26-G27</f>
        <v>0</v>
      </c>
      <c r="H28" s="63"/>
      <c r="I28" s="63"/>
      <c r="J28" s="120"/>
      <c r="K28" s="63">
        <f>K26-K27</f>
        <v>0</v>
      </c>
      <c r="L28" s="63">
        <f>L26-L27</f>
        <v>0</v>
      </c>
      <c r="M28" s="53"/>
      <c r="N28" s="76"/>
      <c r="O28" s="53"/>
      <c r="P28" s="76"/>
      <c r="Q28" s="53"/>
    </row>
    <row r="29" spans="1:17">
      <c r="A29" s="39"/>
      <c r="B29" s="33"/>
      <c r="C29" s="34"/>
      <c r="D29" s="35"/>
      <c r="E29" s="35"/>
      <c r="F29" s="35"/>
      <c r="G29" s="35"/>
      <c r="H29" s="35"/>
      <c r="I29" s="35"/>
      <c r="J29" s="36"/>
      <c r="K29" s="35"/>
      <c r="L29" s="35"/>
      <c r="M29" s="35"/>
      <c r="N29" s="40"/>
      <c r="O29" s="35"/>
      <c r="P29" s="40"/>
      <c r="Q29" s="35"/>
    </row>
    <row r="30" spans="1:17">
      <c r="A30" s="39"/>
      <c r="B30" s="33"/>
      <c r="C30" s="34"/>
      <c r="D30" s="35"/>
      <c r="E30" s="35"/>
      <c r="F30" s="35"/>
      <c r="G30" s="35"/>
      <c r="H30" s="35"/>
      <c r="I30" s="35"/>
      <c r="J30" s="36"/>
      <c r="K30" s="35"/>
      <c r="L30" s="35"/>
      <c r="M30" s="35"/>
      <c r="N30" s="40"/>
      <c r="O30" s="35"/>
      <c r="P30" s="40"/>
      <c r="Q30" s="35"/>
    </row>
    <row r="31" spans="1:17">
      <c r="A31" s="39"/>
      <c r="B31" s="33"/>
      <c r="C31" s="34"/>
      <c r="D31" s="35"/>
      <c r="E31" s="35"/>
      <c r="F31" s="35"/>
      <c r="G31" s="35"/>
      <c r="H31" s="35"/>
      <c r="I31" s="35"/>
      <c r="J31" s="36"/>
      <c r="K31" s="35"/>
      <c r="L31" s="35"/>
      <c r="M31" s="35"/>
      <c r="N31" s="40"/>
      <c r="O31" s="35"/>
      <c r="P31" s="40"/>
      <c r="Q31" s="35"/>
    </row>
    <row r="32" spans="1:17">
      <c r="A32" s="39"/>
      <c r="B32" s="33"/>
      <c r="C32" s="34"/>
      <c r="D32" s="35"/>
      <c r="E32" s="35"/>
      <c r="F32" s="35"/>
      <c r="G32" s="35"/>
      <c r="H32" s="35"/>
      <c r="I32" s="35"/>
      <c r="J32" s="36"/>
      <c r="K32" s="35"/>
      <c r="L32" s="35"/>
      <c r="M32" s="35"/>
      <c r="N32" s="40"/>
      <c r="O32" s="35"/>
      <c r="P32" s="40"/>
      <c r="Q32" s="35"/>
    </row>
    <row r="33" spans="1:17">
      <c r="A33" s="39"/>
      <c r="B33" s="33"/>
      <c r="C33" s="34"/>
      <c r="D33" s="35"/>
      <c r="E33" s="35"/>
      <c r="F33" s="35"/>
      <c r="G33" s="35"/>
      <c r="H33" s="35"/>
      <c r="I33" s="35"/>
      <c r="J33" s="36"/>
      <c r="K33" s="35"/>
      <c r="L33" s="35"/>
      <c r="M33" s="35"/>
      <c r="N33" s="40"/>
      <c r="O33" s="35"/>
      <c r="P33" s="40"/>
      <c r="Q33" s="35"/>
    </row>
    <row r="34" spans="1:17">
      <c r="A34" s="39"/>
      <c r="B34" s="33"/>
      <c r="C34" s="34"/>
      <c r="D34" s="35"/>
      <c r="E34" s="35"/>
      <c r="F34" s="35"/>
      <c r="G34" s="35"/>
      <c r="H34" s="35"/>
      <c r="I34" s="35"/>
      <c r="J34" s="36"/>
      <c r="K34" s="35"/>
      <c r="L34" s="35"/>
      <c r="M34" s="35"/>
      <c r="N34" s="40"/>
      <c r="O34" s="35"/>
      <c r="P34" s="40"/>
      <c r="Q34" s="35"/>
    </row>
    <row r="35" spans="1:17">
      <c r="A35" s="39"/>
      <c r="B35" s="33"/>
      <c r="C35" s="34"/>
      <c r="D35" s="35"/>
      <c r="E35" s="35"/>
      <c r="F35" s="35"/>
      <c r="G35" s="35"/>
      <c r="H35" s="35"/>
      <c r="I35" s="35"/>
      <c r="J35" s="36"/>
      <c r="K35" s="35"/>
      <c r="L35" s="35"/>
      <c r="M35" s="35"/>
      <c r="N35" s="40"/>
      <c r="O35" s="35"/>
      <c r="P35" s="40"/>
      <c r="Q35" s="35"/>
    </row>
  </sheetData>
  <autoFilter ref="C1:C205"/>
  <printOptions horizontalCentered="1"/>
  <pageMargins left="0.70866141732283461" right="0.70866141732283461" top="0.78740157480314965" bottom="0.78740157480314965" header="0.31496062992125984" footer="0.31496062992125984"/>
  <pageSetup paperSize="9" scale="80" fitToHeight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zoomScaleNormal="100" workbookViewId="0">
      <pane xSplit="3" topLeftCell="D1" activePane="topRight" state="frozen"/>
      <selection pane="topRight" activeCell="O6" sqref="O6:O22"/>
    </sheetView>
  </sheetViews>
  <sheetFormatPr defaultRowHeight="12.75"/>
  <cols>
    <col min="1" max="1" width="62.7109375" style="5" customWidth="1"/>
    <col min="2" max="2" width="6.7109375" style="1" customWidth="1"/>
    <col min="3" max="3" width="8.7109375" style="2" customWidth="1"/>
    <col min="4" max="4" width="12.7109375" style="3" customWidth="1"/>
    <col min="5" max="5" width="15.7109375" style="3" customWidth="1"/>
    <col min="6" max="6" width="12.7109375" style="3" customWidth="1"/>
    <col min="7" max="9" width="15.7109375" style="3" customWidth="1"/>
    <col min="10" max="10" width="5" style="4" customWidth="1"/>
    <col min="11" max="11" width="12.7109375" style="3" customWidth="1"/>
    <col min="12" max="12" width="16.7109375" style="3" customWidth="1"/>
    <col min="13" max="13" width="14.7109375" style="3" customWidth="1"/>
    <col min="14" max="14" width="14.7109375" style="30" customWidth="1"/>
    <col min="15" max="15" width="14.7109375" style="3" customWidth="1"/>
    <col min="16" max="16" width="14.7109375" style="30" customWidth="1"/>
    <col min="17" max="17" width="14.7109375" style="3" customWidth="1"/>
    <col min="18" max="16384" width="9.140625" style="5"/>
  </cols>
  <sheetData>
    <row r="1" spans="1:17" ht="15.75">
      <c r="A1" s="77" t="str">
        <f>Rekapitulace!A6</f>
        <v>Stavební úpravy RD  č.p. 122 na " Turistické centrum hřebčína Slatiňany "</v>
      </c>
      <c r="B1" s="78"/>
      <c r="C1" s="79"/>
      <c r="D1" s="54"/>
      <c r="E1" s="54"/>
      <c r="F1" s="54"/>
      <c r="G1" s="54"/>
      <c r="H1" s="54"/>
      <c r="I1" s="54"/>
      <c r="J1" s="80"/>
      <c r="K1" s="54"/>
      <c r="L1" s="54"/>
      <c r="M1" s="54" t="s">
        <v>14</v>
      </c>
      <c r="N1" s="37"/>
      <c r="O1" s="54" t="s">
        <v>15</v>
      </c>
      <c r="P1" s="38"/>
      <c r="Q1" s="54"/>
    </row>
    <row r="2" spans="1:17">
      <c r="A2" s="81"/>
      <c r="B2" s="78"/>
      <c r="C2" s="79"/>
      <c r="D2" s="54"/>
      <c r="E2" s="54"/>
      <c r="F2" s="54"/>
      <c r="G2" s="54"/>
      <c r="H2" s="54"/>
      <c r="I2" s="54"/>
      <c r="J2" s="80"/>
      <c r="K2" s="54"/>
      <c r="L2" s="54"/>
      <c r="M2" s="54"/>
      <c r="N2" s="75"/>
      <c r="O2" s="54"/>
      <c r="P2" s="75"/>
      <c r="Q2" s="54"/>
    </row>
    <row r="3" spans="1:17">
      <c r="A3" s="41" t="s">
        <v>87</v>
      </c>
      <c r="B3" s="82"/>
      <c r="C3" s="83"/>
      <c r="D3" s="50"/>
      <c r="E3" s="50"/>
      <c r="F3" s="50"/>
      <c r="G3" s="50"/>
      <c r="H3" s="50"/>
      <c r="I3" s="50"/>
      <c r="J3" s="84"/>
      <c r="K3" s="50"/>
      <c r="L3" s="50"/>
      <c r="M3" s="50"/>
      <c r="N3" s="72"/>
      <c r="O3" s="50"/>
      <c r="P3" s="72"/>
      <c r="Q3" s="50"/>
    </row>
    <row r="4" spans="1:17">
      <c r="A4" s="85" t="s">
        <v>16</v>
      </c>
      <c r="B4" s="86" t="s">
        <v>17</v>
      </c>
      <c r="C4" s="87" t="s">
        <v>18</v>
      </c>
      <c r="D4" s="88" t="s">
        <v>19</v>
      </c>
      <c r="E4" s="88" t="s">
        <v>20</v>
      </c>
      <c r="F4" s="88" t="s">
        <v>21</v>
      </c>
      <c r="G4" s="88" t="s">
        <v>22</v>
      </c>
      <c r="H4" s="89" t="s">
        <v>23</v>
      </c>
      <c r="I4" s="89" t="s">
        <v>24</v>
      </c>
      <c r="J4" s="90" t="s">
        <v>4</v>
      </c>
      <c r="K4" s="91"/>
      <c r="L4" s="88" t="s">
        <v>5</v>
      </c>
      <c r="M4" s="92" t="s">
        <v>25</v>
      </c>
      <c r="N4" s="93" t="s">
        <v>26</v>
      </c>
      <c r="O4" s="92" t="s">
        <v>27</v>
      </c>
      <c r="P4" s="93" t="s">
        <v>28</v>
      </c>
      <c r="Q4" s="92" t="s">
        <v>29</v>
      </c>
    </row>
    <row r="5" spans="1:17">
      <c r="A5" s="94"/>
      <c r="B5" s="95"/>
      <c r="C5" s="96"/>
      <c r="D5" s="50"/>
      <c r="E5" s="50"/>
      <c r="F5" s="50"/>
      <c r="G5" s="50"/>
      <c r="H5" s="50"/>
      <c r="I5" s="50"/>
      <c r="J5" s="84"/>
      <c r="K5" s="50"/>
      <c r="L5" s="50"/>
      <c r="M5" s="65"/>
      <c r="N5" s="97"/>
      <c r="O5" s="50"/>
      <c r="P5" s="72"/>
      <c r="Q5" s="50"/>
    </row>
    <row r="6" spans="1:17" s="138" customFormat="1">
      <c r="A6" s="144" t="s">
        <v>108</v>
      </c>
      <c r="B6" s="139" t="s">
        <v>30</v>
      </c>
      <c r="C6" s="136">
        <v>8</v>
      </c>
      <c r="D6" s="50"/>
      <c r="E6" s="50">
        <f t="shared" ref="E6:E8" si="0">C6*D6</f>
        <v>0</v>
      </c>
      <c r="F6" s="50"/>
      <c r="G6" s="50">
        <f t="shared" ref="G6:G8" si="1">SUM(C6*F6)</f>
        <v>0</v>
      </c>
      <c r="H6" s="50">
        <f t="shared" ref="H6:I8" si="2">D6+F6</f>
        <v>0</v>
      </c>
      <c r="I6" s="50">
        <f t="shared" si="2"/>
        <v>0</v>
      </c>
      <c r="J6" s="46">
        <v>0.21</v>
      </c>
      <c r="K6" s="50">
        <f t="shared" ref="K6:K8" si="3">ROUND((G6+E6)*J6,1)</f>
        <v>0</v>
      </c>
      <c r="L6" s="50">
        <f t="shared" ref="L6:L8" si="4">E6+G6+K6</f>
        <v>0</v>
      </c>
      <c r="M6" s="47"/>
      <c r="N6" s="72">
        <f t="shared" ref="N6:N9" si="5">$N$1</f>
        <v>0</v>
      </c>
      <c r="O6" s="47"/>
      <c r="P6" s="72">
        <f t="shared" ref="P6:P9" si="6">$P$1</f>
        <v>0</v>
      </c>
      <c r="Q6" s="50">
        <f t="shared" ref="Q6:Q8" si="7">ROUND(O6*C6,1)</f>
        <v>0</v>
      </c>
    </row>
    <row r="7" spans="1:17" s="138" customFormat="1">
      <c r="A7" s="144" t="s">
        <v>109</v>
      </c>
      <c r="B7" s="139"/>
      <c r="C7" s="136"/>
      <c r="D7" s="50"/>
      <c r="E7" s="50"/>
      <c r="F7" s="50"/>
      <c r="G7" s="50"/>
      <c r="H7" s="50"/>
      <c r="I7" s="50"/>
      <c r="J7" s="46"/>
      <c r="K7" s="50"/>
      <c r="L7" s="50"/>
      <c r="M7" s="47"/>
      <c r="N7" s="72">
        <f t="shared" si="5"/>
        <v>0</v>
      </c>
      <c r="O7" s="47"/>
      <c r="P7" s="72">
        <f t="shared" si="6"/>
        <v>0</v>
      </c>
      <c r="Q7" s="50"/>
    </row>
    <row r="8" spans="1:17" s="138" customFormat="1">
      <c r="A8" s="144" t="s">
        <v>110</v>
      </c>
      <c r="B8" s="139" t="s">
        <v>30</v>
      </c>
      <c r="C8" s="136">
        <v>8</v>
      </c>
      <c r="D8" s="50"/>
      <c r="E8" s="50">
        <f t="shared" si="0"/>
        <v>0</v>
      </c>
      <c r="F8" s="50"/>
      <c r="G8" s="50">
        <f t="shared" si="1"/>
        <v>0</v>
      </c>
      <c r="H8" s="50">
        <f t="shared" si="2"/>
        <v>0</v>
      </c>
      <c r="I8" s="50">
        <f t="shared" si="2"/>
        <v>0</v>
      </c>
      <c r="J8" s="46">
        <v>0.21</v>
      </c>
      <c r="K8" s="50">
        <f t="shared" si="3"/>
        <v>0</v>
      </c>
      <c r="L8" s="50">
        <f t="shared" si="4"/>
        <v>0</v>
      </c>
      <c r="M8" s="47"/>
      <c r="N8" s="72">
        <f t="shared" si="5"/>
        <v>0</v>
      </c>
      <c r="O8" s="47"/>
      <c r="P8" s="72">
        <f t="shared" si="6"/>
        <v>0</v>
      </c>
      <c r="Q8" s="50">
        <f t="shared" si="7"/>
        <v>0</v>
      </c>
    </row>
    <row r="9" spans="1:17" s="138" customFormat="1">
      <c r="A9" s="144" t="s">
        <v>111</v>
      </c>
      <c r="B9" s="139"/>
      <c r="C9" s="136"/>
      <c r="D9" s="50"/>
      <c r="E9" s="50"/>
      <c r="F9" s="50"/>
      <c r="G9" s="50"/>
      <c r="H9" s="50"/>
      <c r="I9" s="50"/>
      <c r="J9" s="46"/>
      <c r="K9" s="50"/>
      <c r="L9" s="50"/>
      <c r="M9" s="47"/>
      <c r="N9" s="72">
        <f t="shared" si="5"/>
        <v>0</v>
      </c>
      <c r="O9" s="47"/>
      <c r="P9" s="72">
        <f t="shared" si="6"/>
        <v>0</v>
      </c>
      <c r="Q9" s="50"/>
    </row>
    <row r="10" spans="1:17" s="138" customFormat="1">
      <c r="A10" s="144" t="s">
        <v>119</v>
      </c>
      <c r="B10" s="139" t="s">
        <v>30</v>
      </c>
      <c r="C10" s="136">
        <v>8</v>
      </c>
      <c r="D10" s="50"/>
      <c r="E10" s="50">
        <f t="shared" ref="E10" si="8">C10*D10</f>
        <v>0</v>
      </c>
      <c r="F10" s="50"/>
      <c r="G10" s="50">
        <f t="shared" ref="G10" si="9">SUM(C10*F10)</f>
        <v>0</v>
      </c>
      <c r="H10" s="50">
        <f t="shared" ref="H10:I10" si="10">D10+F10</f>
        <v>0</v>
      </c>
      <c r="I10" s="50">
        <f t="shared" si="10"/>
        <v>0</v>
      </c>
      <c r="J10" s="46">
        <v>0.21</v>
      </c>
      <c r="K10" s="50">
        <f t="shared" ref="K10" si="11">ROUND((G10+E10)*J10,1)</f>
        <v>0</v>
      </c>
      <c r="L10" s="50">
        <f t="shared" ref="L10" si="12">E10+G10+K10</f>
        <v>0</v>
      </c>
      <c r="M10" s="47"/>
      <c r="N10" s="72">
        <f t="shared" ref="N10:N11" si="13">$N$1</f>
        <v>0</v>
      </c>
      <c r="O10" s="47"/>
      <c r="P10" s="72">
        <f t="shared" ref="P10:P11" si="14">$P$1</f>
        <v>0</v>
      </c>
      <c r="Q10" s="50">
        <f t="shared" ref="Q10" si="15">ROUND(O10*C10,1)</f>
        <v>0</v>
      </c>
    </row>
    <row r="11" spans="1:17" s="138" customFormat="1">
      <c r="A11" s="144" t="s">
        <v>120</v>
      </c>
      <c r="B11" s="139" t="s">
        <v>30</v>
      </c>
      <c r="C11" s="136">
        <v>8</v>
      </c>
      <c r="D11" s="50"/>
      <c r="E11" s="50">
        <f t="shared" ref="E11" si="16">C11*D11</f>
        <v>0</v>
      </c>
      <c r="F11" s="50"/>
      <c r="G11" s="50">
        <f t="shared" ref="G11" si="17">SUM(C11*F11)</f>
        <v>0</v>
      </c>
      <c r="H11" s="50">
        <f t="shared" ref="H11" si="18">D11+F11</f>
        <v>0</v>
      </c>
      <c r="I11" s="50">
        <f t="shared" ref="I11" si="19">E11+G11</f>
        <v>0</v>
      </c>
      <c r="J11" s="46">
        <v>0.21</v>
      </c>
      <c r="K11" s="50">
        <f t="shared" ref="K11" si="20">ROUND((G11+E11)*J11,1)</f>
        <v>0</v>
      </c>
      <c r="L11" s="50">
        <f t="shared" ref="L11" si="21">E11+G11+K11</f>
        <v>0</v>
      </c>
      <c r="M11" s="47"/>
      <c r="N11" s="72">
        <f t="shared" si="13"/>
        <v>0</v>
      </c>
      <c r="O11" s="47"/>
      <c r="P11" s="72">
        <f t="shared" si="14"/>
        <v>0</v>
      </c>
      <c r="Q11" s="50">
        <f t="shared" ref="Q11" si="22">ROUND(O11*C11,1)</f>
        <v>0</v>
      </c>
    </row>
    <row r="12" spans="1:17">
      <c r="A12" s="144" t="s">
        <v>121</v>
      </c>
      <c r="B12" s="139" t="s">
        <v>30</v>
      </c>
      <c r="C12" s="136">
        <v>3</v>
      </c>
      <c r="D12" s="50"/>
      <c r="E12" s="50">
        <f t="shared" ref="E12:E20" si="23">C12*D12</f>
        <v>0</v>
      </c>
      <c r="F12" s="50"/>
      <c r="G12" s="50">
        <f t="shared" ref="G12:G20" si="24">SUM(C12*F12)</f>
        <v>0</v>
      </c>
      <c r="H12" s="50">
        <f t="shared" ref="H12:I20" si="25">D12+F12</f>
        <v>0</v>
      </c>
      <c r="I12" s="50">
        <f t="shared" si="25"/>
        <v>0</v>
      </c>
      <c r="J12" s="46">
        <v>0.21</v>
      </c>
      <c r="K12" s="50">
        <f t="shared" ref="K12:K20" si="26">ROUND((G12+E12)*J12,1)</f>
        <v>0</v>
      </c>
      <c r="L12" s="50">
        <f t="shared" ref="L12:L20" si="27">E12+G12+K12</f>
        <v>0</v>
      </c>
      <c r="M12" s="47"/>
      <c r="N12" s="72">
        <f t="shared" ref="N12:N22" si="28">$N$1</f>
        <v>0</v>
      </c>
      <c r="O12" s="47"/>
      <c r="P12" s="72">
        <f t="shared" ref="P12:P22" si="29">$P$1</f>
        <v>0</v>
      </c>
      <c r="Q12" s="50">
        <f t="shared" ref="Q12:Q20" si="30">ROUND(O12*C12,1)</f>
        <v>0</v>
      </c>
    </row>
    <row r="13" spans="1:17">
      <c r="A13" s="144" t="s">
        <v>122</v>
      </c>
      <c r="B13" s="139" t="s">
        <v>30</v>
      </c>
      <c r="C13" s="136">
        <v>3</v>
      </c>
      <c r="D13" s="50"/>
      <c r="E13" s="50">
        <f t="shared" si="23"/>
        <v>0</v>
      </c>
      <c r="F13" s="50"/>
      <c r="G13" s="50">
        <f t="shared" si="24"/>
        <v>0</v>
      </c>
      <c r="H13" s="50">
        <f t="shared" si="25"/>
        <v>0</v>
      </c>
      <c r="I13" s="50">
        <f t="shared" si="25"/>
        <v>0</v>
      </c>
      <c r="J13" s="46">
        <v>0.21</v>
      </c>
      <c r="K13" s="50">
        <f t="shared" si="26"/>
        <v>0</v>
      </c>
      <c r="L13" s="50">
        <f t="shared" si="27"/>
        <v>0</v>
      </c>
      <c r="M13" s="47"/>
      <c r="N13" s="72">
        <f t="shared" si="28"/>
        <v>0</v>
      </c>
      <c r="O13" s="47"/>
      <c r="P13" s="72">
        <f t="shared" si="29"/>
        <v>0</v>
      </c>
      <c r="Q13" s="50">
        <f t="shared" si="30"/>
        <v>0</v>
      </c>
    </row>
    <row r="14" spans="1:17">
      <c r="A14" s="144" t="s">
        <v>123</v>
      </c>
      <c r="B14" s="139" t="s">
        <v>30</v>
      </c>
      <c r="C14" s="136">
        <v>2</v>
      </c>
      <c r="D14" s="50"/>
      <c r="E14" s="50">
        <f t="shared" ref="E14:E15" si="31">C14*D14</f>
        <v>0</v>
      </c>
      <c r="F14" s="50"/>
      <c r="G14" s="50">
        <f t="shared" ref="G14:G15" si="32">SUM(C14*F14)</f>
        <v>0</v>
      </c>
      <c r="H14" s="50">
        <f t="shared" ref="H14:H15" si="33">D14+F14</f>
        <v>0</v>
      </c>
      <c r="I14" s="50">
        <f t="shared" ref="I14:I15" si="34">E14+G14</f>
        <v>0</v>
      </c>
      <c r="J14" s="46">
        <v>0.21</v>
      </c>
      <c r="K14" s="50">
        <f t="shared" ref="K14:K15" si="35">ROUND((G14+E14)*J14,1)</f>
        <v>0</v>
      </c>
      <c r="L14" s="50">
        <f t="shared" ref="L14:L15" si="36">E14+G14+K14</f>
        <v>0</v>
      </c>
      <c r="M14" s="47"/>
      <c r="N14" s="72">
        <f t="shared" si="28"/>
        <v>0</v>
      </c>
      <c r="O14" s="47"/>
      <c r="P14" s="72">
        <f t="shared" si="29"/>
        <v>0</v>
      </c>
      <c r="Q14" s="50">
        <f t="shared" ref="Q14:Q15" si="37">ROUND(O14*C14,1)</f>
        <v>0</v>
      </c>
    </row>
    <row r="15" spans="1:17">
      <c r="A15" s="144" t="s">
        <v>124</v>
      </c>
      <c r="B15" s="139" t="s">
        <v>30</v>
      </c>
      <c r="C15" s="136">
        <v>2</v>
      </c>
      <c r="D15" s="50"/>
      <c r="E15" s="50">
        <f t="shared" si="31"/>
        <v>0</v>
      </c>
      <c r="F15" s="50"/>
      <c r="G15" s="50">
        <f t="shared" si="32"/>
        <v>0</v>
      </c>
      <c r="H15" s="50">
        <f t="shared" si="33"/>
        <v>0</v>
      </c>
      <c r="I15" s="50">
        <f t="shared" si="34"/>
        <v>0</v>
      </c>
      <c r="J15" s="46">
        <v>0.21</v>
      </c>
      <c r="K15" s="50">
        <f t="shared" si="35"/>
        <v>0</v>
      </c>
      <c r="L15" s="50">
        <f t="shared" si="36"/>
        <v>0</v>
      </c>
      <c r="M15" s="47"/>
      <c r="N15" s="72">
        <f t="shared" si="28"/>
        <v>0</v>
      </c>
      <c r="O15" s="47"/>
      <c r="P15" s="72">
        <f t="shared" si="29"/>
        <v>0</v>
      </c>
      <c r="Q15" s="50">
        <f t="shared" si="37"/>
        <v>0</v>
      </c>
    </row>
    <row r="16" spans="1:17" s="138" customFormat="1">
      <c r="A16" s="144" t="s">
        <v>125</v>
      </c>
      <c r="B16" s="139" t="s">
        <v>30</v>
      </c>
      <c r="C16" s="136">
        <v>1</v>
      </c>
      <c r="D16" s="50"/>
      <c r="E16" s="50">
        <f t="shared" si="23"/>
        <v>0</v>
      </c>
      <c r="F16" s="50"/>
      <c r="G16" s="50">
        <f t="shared" si="24"/>
        <v>0</v>
      </c>
      <c r="H16" s="50">
        <f t="shared" si="25"/>
        <v>0</v>
      </c>
      <c r="I16" s="50">
        <f t="shared" si="25"/>
        <v>0</v>
      </c>
      <c r="J16" s="46">
        <v>0.21</v>
      </c>
      <c r="K16" s="50">
        <f t="shared" si="26"/>
        <v>0</v>
      </c>
      <c r="L16" s="50">
        <f t="shared" si="27"/>
        <v>0</v>
      </c>
      <c r="M16" s="47"/>
      <c r="N16" s="72">
        <f t="shared" si="28"/>
        <v>0</v>
      </c>
      <c r="O16" s="47"/>
      <c r="P16" s="72">
        <f t="shared" si="29"/>
        <v>0</v>
      </c>
      <c r="Q16" s="50">
        <f t="shared" si="30"/>
        <v>0</v>
      </c>
    </row>
    <row r="17" spans="1:17" s="138" customFormat="1">
      <c r="A17" s="144" t="s">
        <v>126</v>
      </c>
      <c r="B17" s="139" t="s">
        <v>30</v>
      </c>
      <c r="C17" s="136">
        <v>1</v>
      </c>
      <c r="D17" s="50"/>
      <c r="E17" s="50">
        <f t="shared" ref="E17" si="38">C17*D17</f>
        <v>0</v>
      </c>
      <c r="F17" s="50"/>
      <c r="G17" s="50">
        <f t="shared" ref="G17" si="39">SUM(C17*F17)</f>
        <v>0</v>
      </c>
      <c r="H17" s="50">
        <f t="shared" ref="H17" si="40">D17+F17</f>
        <v>0</v>
      </c>
      <c r="I17" s="50">
        <f t="shared" ref="I17" si="41">E17+G17</f>
        <v>0</v>
      </c>
      <c r="J17" s="46">
        <v>0.21</v>
      </c>
      <c r="K17" s="50">
        <f t="shared" ref="K17" si="42">ROUND((G17+E17)*J17,1)</f>
        <v>0</v>
      </c>
      <c r="L17" s="50">
        <f t="shared" ref="L17" si="43">E17+G17+K17</f>
        <v>0</v>
      </c>
      <c r="M17" s="47"/>
      <c r="N17" s="72">
        <f t="shared" si="28"/>
        <v>0</v>
      </c>
      <c r="O17" s="47"/>
      <c r="P17" s="72">
        <f t="shared" si="29"/>
        <v>0</v>
      </c>
      <c r="Q17" s="50">
        <f t="shared" ref="Q17" si="44">ROUND(O17*C17,1)</f>
        <v>0</v>
      </c>
    </row>
    <row r="18" spans="1:17" s="138" customFormat="1">
      <c r="A18" s="144" t="s">
        <v>127</v>
      </c>
      <c r="B18" s="139" t="s">
        <v>30</v>
      </c>
      <c r="C18" s="136">
        <v>1</v>
      </c>
      <c r="D18" s="50"/>
      <c r="E18" s="50">
        <f t="shared" ref="E18:E19" si="45">C18*D18</f>
        <v>0</v>
      </c>
      <c r="F18" s="50"/>
      <c r="G18" s="50">
        <f t="shared" ref="G18:G19" si="46">SUM(C18*F18)</f>
        <v>0</v>
      </c>
      <c r="H18" s="50">
        <f t="shared" ref="H18:I19" si="47">D18+F18</f>
        <v>0</v>
      </c>
      <c r="I18" s="50">
        <f t="shared" si="47"/>
        <v>0</v>
      </c>
      <c r="J18" s="46">
        <v>0.21</v>
      </c>
      <c r="K18" s="50">
        <f t="shared" ref="K18:K19" si="48">ROUND((G18+E18)*J18,1)</f>
        <v>0</v>
      </c>
      <c r="L18" s="50">
        <f t="shared" ref="L18:L19" si="49">E18+G18+K18</f>
        <v>0</v>
      </c>
      <c r="M18" s="47"/>
      <c r="N18" s="72">
        <f t="shared" si="28"/>
        <v>0</v>
      </c>
      <c r="O18" s="47"/>
      <c r="P18" s="72">
        <f t="shared" si="29"/>
        <v>0</v>
      </c>
      <c r="Q18" s="50">
        <f t="shared" ref="Q18:Q19" si="50">ROUND(O18*C18,1)</f>
        <v>0</v>
      </c>
    </row>
    <row r="19" spans="1:17" s="138" customFormat="1">
      <c r="A19" s="144" t="s">
        <v>128</v>
      </c>
      <c r="B19" s="139" t="s">
        <v>30</v>
      </c>
      <c r="C19" s="136">
        <v>1</v>
      </c>
      <c r="D19" s="50"/>
      <c r="E19" s="50">
        <f t="shared" si="45"/>
        <v>0</v>
      </c>
      <c r="F19" s="50"/>
      <c r="G19" s="50">
        <f t="shared" si="46"/>
        <v>0</v>
      </c>
      <c r="H19" s="50">
        <f t="shared" si="47"/>
        <v>0</v>
      </c>
      <c r="I19" s="50">
        <f t="shared" si="47"/>
        <v>0</v>
      </c>
      <c r="J19" s="46">
        <v>0.21</v>
      </c>
      <c r="K19" s="50">
        <f t="shared" si="48"/>
        <v>0</v>
      </c>
      <c r="L19" s="50">
        <f t="shared" si="49"/>
        <v>0</v>
      </c>
      <c r="M19" s="47"/>
      <c r="N19" s="72">
        <f t="shared" si="28"/>
        <v>0</v>
      </c>
      <c r="O19" s="47"/>
      <c r="P19" s="72">
        <f t="shared" si="29"/>
        <v>0</v>
      </c>
      <c r="Q19" s="50">
        <f t="shared" si="50"/>
        <v>0</v>
      </c>
    </row>
    <row r="20" spans="1:17" s="138" customFormat="1">
      <c r="A20" s="144" t="s">
        <v>97</v>
      </c>
      <c r="B20" s="139" t="s">
        <v>30</v>
      </c>
      <c r="C20" s="136">
        <v>1</v>
      </c>
      <c r="D20" s="50"/>
      <c r="E20" s="50">
        <f t="shared" si="23"/>
        <v>0</v>
      </c>
      <c r="F20" s="50"/>
      <c r="G20" s="50">
        <f t="shared" si="24"/>
        <v>0</v>
      </c>
      <c r="H20" s="50">
        <f t="shared" si="25"/>
        <v>0</v>
      </c>
      <c r="I20" s="50">
        <f t="shared" si="25"/>
        <v>0</v>
      </c>
      <c r="J20" s="46">
        <v>0.21</v>
      </c>
      <c r="K20" s="50">
        <f t="shared" si="26"/>
        <v>0</v>
      </c>
      <c r="L20" s="50">
        <f t="shared" si="27"/>
        <v>0</v>
      </c>
      <c r="M20" s="47"/>
      <c r="N20" s="72">
        <f t="shared" si="28"/>
        <v>0</v>
      </c>
      <c r="O20" s="47"/>
      <c r="P20" s="72">
        <f t="shared" si="29"/>
        <v>0</v>
      </c>
      <c r="Q20" s="50">
        <f t="shared" si="30"/>
        <v>0</v>
      </c>
    </row>
    <row r="21" spans="1:17" s="138" customFormat="1">
      <c r="A21" s="144" t="s">
        <v>98</v>
      </c>
      <c r="B21" s="139" t="s">
        <v>30</v>
      </c>
      <c r="C21" s="136">
        <v>1</v>
      </c>
      <c r="D21" s="50"/>
      <c r="E21" s="50">
        <f t="shared" ref="E21:E22" si="51">C21*D21</f>
        <v>0</v>
      </c>
      <c r="F21" s="50"/>
      <c r="G21" s="50">
        <f t="shared" ref="G21:G22" si="52">SUM(C21*F21)</f>
        <v>0</v>
      </c>
      <c r="H21" s="50">
        <f t="shared" ref="H21:I22" si="53">D21+F21</f>
        <v>0</v>
      </c>
      <c r="I21" s="50">
        <f t="shared" ref="I21" si="54">E21+G21</f>
        <v>0</v>
      </c>
      <c r="J21" s="46">
        <v>0.21</v>
      </c>
      <c r="K21" s="50">
        <f t="shared" ref="K21:K22" si="55">ROUND((G21+E21)*J21,1)</f>
        <v>0</v>
      </c>
      <c r="L21" s="50">
        <f t="shared" ref="L21:L22" si="56">E21+G21+K21</f>
        <v>0</v>
      </c>
      <c r="M21" s="47"/>
      <c r="N21" s="72">
        <f t="shared" si="28"/>
        <v>0</v>
      </c>
      <c r="O21" s="47"/>
      <c r="P21" s="72">
        <f t="shared" si="29"/>
        <v>0</v>
      </c>
      <c r="Q21" s="50">
        <f t="shared" ref="Q21:Q22" si="57">ROUND(O21*C21,1)</f>
        <v>0</v>
      </c>
    </row>
    <row r="22" spans="1:17">
      <c r="A22" s="144" t="s">
        <v>112</v>
      </c>
      <c r="B22" s="139" t="s">
        <v>30</v>
      </c>
      <c r="C22" s="136">
        <v>16</v>
      </c>
      <c r="D22" s="50"/>
      <c r="E22" s="50">
        <f t="shared" si="51"/>
        <v>0</v>
      </c>
      <c r="F22" s="50"/>
      <c r="G22" s="50">
        <f t="shared" si="52"/>
        <v>0</v>
      </c>
      <c r="H22" s="50">
        <f t="shared" si="53"/>
        <v>0</v>
      </c>
      <c r="I22" s="50">
        <f t="shared" si="53"/>
        <v>0</v>
      </c>
      <c r="J22" s="46">
        <v>0.21</v>
      </c>
      <c r="K22" s="50">
        <f t="shared" si="55"/>
        <v>0</v>
      </c>
      <c r="L22" s="50">
        <f t="shared" si="56"/>
        <v>0</v>
      </c>
      <c r="M22" s="47"/>
      <c r="N22" s="72">
        <f t="shared" si="28"/>
        <v>0</v>
      </c>
      <c r="O22" s="47"/>
      <c r="P22" s="72">
        <f t="shared" si="29"/>
        <v>0</v>
      </c>
      <c r="Q22" s="50">
        <f t="shared" si="57"/>
        <v>0</v>
      </c>
    </row>
    <row r="23" spans="1:17" ht="13.5" thickBot="1">
      <c r="A23" s="98"/>
      <c r="B23" s="99"/>
      <c r="C23" s="100"/>
      <c r="D23" s="51"/>
      <c r="E23" s="51"/>
      <c r="F23" s="51"/>
      <c r="G23" s="51"/>
      <c r="H23" s="51"/>
      <c r="I23" s="51"/>
      <c r="J23" s="101"/>
      <c r="K23" s="51"/>
      <c r="L23" s="51"/>
      <c r="M23" s="50"/>
      <c r="N23" s="72"/>
      <c r="O23" s="50"/>
      <c r="P23" s="72"/>
      <c r="Q23" s="50"/>
    </row>
    <row r="24" spans="1:17">
      <c r="A24" s="102"/>
      <c r="B24" s="103"/>
      <c r="C24" s="83"/>
      <c r="D24" s="50"/>
      <c r="E24" s="50"/>
      <c r="F24" s="50"/>
      <c r="G24" s="50"/>
      <c r="H24" s="50"/>
      <c r="I24" s="50"/>
      <c r="J24" s="84"/>
      <c r="K24" s="50"/>
      <c r="L24" s="50"/>
      <c r="M24" s="50"/>
      <c r="N24" s="72"/>
      <c r="O24" s="50"/>
      <c r="P24" s="72" t="s">
        <v>32</v>
      </c>
      <c r="Q24" s="73" t="s">
        <v>33</v>
      </c>
    </row>
    <row r="25" spans="1:17">
      <c r="A25" s="102" t="s">
        <v>34</v>
      </c>
      <c r="B25" s="82"/>
      <c r="C25" s="104"/>
      <c r="D25" s="52"/>
      <c r="E25" s="53">
        <f>SUM(E5:E23)</f>
        <v>0</v>
      </c>
      <c r="F25" s="52"/>
      <c r="G25" s="53">
        <f>ROUND(SUM(G5:G23),1)</f>
        <v>0</v>
      </c>
      <c r="H25" s="53"/>
      <c r="I25" s="53">
        <f>ROUND(SUM(I5:I23),1)</f>
        <v>0</v>
      </c>
      <c r="J25" s="105"/>
      <c r="K25" s="53">
        <f>ROUND(SUM(K5:K23),1)</f>
        <v>0</v>
      </c>
      <c r="L25" s="53">
        <f>ROUND(SUM(L5:L23),1)</f>
        <v>0</v>
      </c>
      <c r="M25" s="50"/>
      <c r="N25" s="72"/>
      <c r="O25" s="50"/>
      <c r="P25" s="72" t="s">
        <v>32</v>
      </c>
      <c r="Q25" s="54">
        <f>SUM(Q10:Q24)</f>
        <v>0</v>
      </c>
    </row>
    <row r="26" spans="1:17">
      <c r="A26" s="102" t="s">
        <v>35</v>
      </c>
      <c r="B26" s="103" t="s">
        <v>36</v>
      </c>
      <c r="C26" s="44">
        <v>3</v>
      </c>
      <c r="D26" s="50"/>
      <c r="E26" s="50"/>
      <c r="F26" s="50"/>
      <c r="G26" s="54">
        <f>ROUND(SUM(C26*G25/100),1)</f>
        <v>0</v>
      </c>
      <c r="H26" s="54"/>
      <c r="I26" s="54"/>
      <c r="J26" s="80">
        <v>0.21</v>
      </c>
      <c r="K26" s="50">
        <f>ROUND((G26+E26)*J26,1)</f>
        <v>0</v>
      </c>
      <c r="L26" s="65">
        <f>E26+G26+K26</f>
        <v>0</v>
      </c>
      <c r="M26" s="50"/>
      <c r="N26" s="72"/>
      <c r="O26" s="50"/>
      <c r="P26" s="72" t="s">
        <v>32</v>
      </c>
      <c r="Q26" s="50"/>
    </row>
    <row r="27" spans="1:17">
      <c r="A27" s="106" t="s">
        <v>37</v>
      </c>
      <c r="B27" s="107"/>
      <c r="C27" s="108"/>
      <c r="D27" s="55"/>
      <c r="E27" s="56"/>
      <c r="F27" s="55"/>
      <c r="G27" s="55">
        <f>IF(G25&lt;&gt;0,ROUND(E25+G25+G26,1),0)</f>
        <v>0</v>
      </c>
      <c r="H27" s="55"/>
      <c r="I27" s="55"/>
      <c r="J27" s="109"/>
      <c r="K27" s="66">
        <f>SUM(K25:K26)</f>
        <v>0</v>
      </c>
      <c r="L27" s="67">
        <f>ROUND(SUM(E27:K27),1)</f>
        <v>0</v>
      </c>
      <c r="M27" s="50"/>
      <c r="N27" s="72"/>
      <c r="O27" s="50"/>
      <c r="P27" s="72"/>
      <c r="Q27" s="50"/>
    </row>
    <row r="28" spans="1:17" ht="13.5" thickBot="1">
      <c r="A28" s="110" t="s">
        <v>38</v>
      </c>
      <c r="B28" s="111" t="s">
        <v>36</v>
      </c>
      <c r="C28" s="48">
        <v>6</v>
      </c>
      <c r="D28" s="51"/>
      <c r="E28" s="57"/>
      <c r="F28" s="51"/>
      <c r="G28" s="58">
        <f>ROUND(SUM(G27*C28/100),1)</f>
        <v>0</v>
      </c>
      <c r="H28" s="58"/>
      <c r="I28" s="58"/>
      <c r="J28" s="112">
        <v>0.21</v>
      </c>
      <c r="K28" s="68">
        <f>ROUND((G28+E28)*J28,1)</f>
        <v>0</v>
      </c>
      <c r="L28" s="51">
        <f>E28+G28+K28</f>
        <v>0</v>
      </c>
      <c r="M28" s="51"/>
      <c r="N28" s="74"/>
      <c r="O28" s="51"/>
      <c r="P28" s="74"/>
      <c r="Q28" s="51"/>
    </row>
    <row r="29" spans="1:17" ht="13.5" thickBot="1">
      <c r="A29" s="102"/>
      <c r="B29" s="103"/>
      <c r="C29" s="83"/>
      <c r="D29" s="50"/>
      <c r="E29" s="59"/>
      <c r="F29" s="50"/>
      <c r="G29" s="50"/>
      <c r="H29" s="50"/>
      <c r="I29" s="50"/>
      <c r="J29" s="113"/>
      <c r="K29" s="69"/>
      <c r="L29" s="52"/>
      <c r="M29" s="50"/>
      <c r="N29" s="72"/>
      <c r="O29" s="50"/>
      <c r="P29" s="72"/>
      <c r="Q29" s="50" t="s">
        <v>39</v>
      </c>
    </row>
    <row r="30" spans="1:17" ht="13.5" thickBot="1">
      <c r="A30" s="114" t="str">
        <f>CONCATENATE("Celkem ",A3)</f>
        <v>Celkem Svítidla</v>
      </c>
      <c r="B30" s="115"/>
      <c r="C30" s="116"/>
      <c r="D30" s="60"/>
      <c r="E30" s="61"/>
      <c r="F30" s="60"/>
      <c r="G30" s="60">
        <f>SUM(G27:G28)</f>
        <v>0</v>
      </c>
      <c r="H30" s="60"/>
      <c r="I30" s="60"/>
      <c r="J30" s="117"/>
      <c r="K30" s="70">
        <f>SUM(K27:K28)</f>
        <v>0</v>
      </c>
      <c r="L30" s="71">
        <f>E30+G30+K30</f>
        <v>0</v>
      </c>
      <c r="M30" s="50"/>
      <c r="N30" s="72"/>
      <c r="O30" s="50"/>
      <c r="P30" s="72"/>
      <c r="Q30" s="50">
        <f>G30-Q25</f>
        <v>0</v>
      </c>
    </row>
    <row r="31" spans="1:17" hidden="1">
      <c r="A31" s="81" t="s">
        <v>40</v>
      </c>
      <c r="B31" s="78" t="s">
        <v>36</v>
      </c>
      <c r="C31" s="44">
        <v>0</v>
      </c>
      <c r="D31" s="54"/>
      <c r="E31" s="62">
        <f>ROUND((E30/100)*C31,1)</f>
        <v>0</v>
      </c>
      <c r="F31" s="54"/>
      <c r="G31" s="54">
        <f>ROUND((G30/100)*C31,1)</f>
        <v>0</v>
      </c>
      <c r="H31" s="54"/>
      <c r="I31" s="54"/>
      <c r="J31" s="80"/>
      <c r="K31" s="54">
        <f>ROUND((K30/100)*C31,1)</f>
        <v>0</v>
      </c>
      <c r="L31" s="54">
        <f>ROUND((L30/100)*C31,1)</f>
        <v>0</v>
      </c>
      <c r="M31" s="54"/>
      <c r="N31" s="75"/>
      <c r="O31" s="54"/>
      <c r="P31" s="75"/>
      <c r="Q31" s="54"/>
    </row>
    <row r="32" spans="1:17" hidden="1">
      <c r="A32" s="118" t="str">
        <f>CONCATENATE("Celkem ",A3," po slevě")</f>
        <v>Celkem Svítidla po slevě</v>
      </c>
      <c r="B32" s="119"/>
      <c r="C32" s="49">
        <v>0</v>
      </c>
      <c r="D32" s="63"/>
      <c r="E32" s="64">
        <f>E30-E31</f>
        <v>0</v>
      </c>
      <c r="F32" s="63"/>
      <c r="G32" s="63">
        <f>G30-G31</f>
        <v>0</v>
      </c>
      <c r="H32" s="63"/>
      <c r="I32" s="63"/>
      <c r="J32" s="120"/>
      <c r="K32" s="63">
        <f>K30-K31</f>
        <v>0</v>
      </c>
      <c r="L32" s="63">
        <f>L30-L31</f>
        <v>0</v>
      </c>
      <c r="M32" s="53"/>
      <c r="N32" s="76"/>
      <c r="O32" s="53"/>
      <c r="P32" s="76"/>
      <c r="Q32" s="53"/>
    </row>
    <row r="33" spans="1:17">
      <c r="A33" s="39"/>
      <c r="B33" s="33"/>
      <c r="C33" s="34"/>
      <c r="D33" s="35"/>
      <c r="E33" s="35"/>
      <c r="F33" s="35"/>
      <c r="G33" s="35"/>
      <c r="H33" s="35"/>
      <c r="I33" s="35"/>
      <c r="J33" s="36"/>
      <c r="K33" s="35"/>
      <c r="L33" s="35"/>
      <c r="M33" s="35"/>
      <c r="N33" s="40"/>
      <c r="O33" s="35"/>
      <c r="P33" s="40"/>
      <c r="Q33" s="35"/>
    </row>
    <row r="34" spans="1:17">
      <c r="A34" s="39"/>
      <c r="B34" s="33"/>
      <c r="C34" s="34"/>
      <c r="D34" s="35"/>
      <c r="E34" s="35"/>
      <c r="F34" s="35"/>
      <c r="G34" s="35"/>
      <c r="H34" s="35"/>
      <c r="I34" s="35"/>
      <c r="J34" s="36"/>
      <c r="K34" s="35"/>
      <c r="L34" s="35"/>
      <c r="M34" s="35"/>
      <c r="N34" s="40"/>
      <c r="O34" s="35"/>
      <c r="P34" s="40"/>
      <c r="Q34" s="35"/>
    </row>
    <row r="35" spans="1:17">
      <c r="A35" s="39"/>
      <c r="B35" s="33"/>
      <c r="C35" s="34"/>
      <c r="D35" s="35"/>
      <c r="E35" s="35"/>
      <c r="F35" s="35"/>
      <c r="G35" s="35"/>
      <c r="H35" s="35"/>
      <c r="I35" s="35"/>
      <c r="J35" s="36"/>
      <c r="K35" s="35"/>
      <c r="L35" s="35"/>
      <c r="M35" s="35"/>
      <c r="N35" s="40"/>
      <c r="O35" s="35"/>
      <c r="P35" s="40"/>
      <c r="Q35" s="35"/>
    </row>
    <row r="36" spans="1:17">
      <c r="A36" s="39"/>
      <c r="B36" s="33"/>
      <c r="C36" s="34"/>
      <c r="D36" s="35"/>
      <c r="E36" s="35"/>
      <c r="F36" s="35"/>
      <c r="G36" s="35"/>
      <c r="H36" s="35"/>
      <c r="I36" s="35"/>
      <c r="J36" s="36"/>
      <c r="K36" s="35"/>
      <c r="L36" s="35"/>
      <c r="M36" s="35"/>
      <c r="N36" s="40"/>
      <c r="O36" s="35"/>
      <c r="P36" s="40"/>
      <c r="Q36" s="35"/>
    </row>
    <row r="37" spans="1:17">
      <c r="A37" s="39"/>
      <c r="B37" s="33"/>
      <c r="C37" s="34"/>
      <c r="D37" s="35"/>
      <c r="E37" s="35"/>
      <c r="F37" s="35"/>
      <c r="G37" s="35"/>
      <c r="H37" s="35"/>
      <c r="I37" s="35"/>
      <c r="J37" s="36"/>
      <c r="K37" s="35"/>
      <c r="L37" s="35"/>
      <c r="M37" s="35"/>
      <c r="N37" s="40"/>
      <c r="O37" s="35"/>
      <c r="P37" s="40"/>
      <c r="Q37" s="35"/>
    </row>
    <row r="38" spans="1:17">
      <c r="A38" s="39"/>
      <c r="B38" s="33"/>
      <c r="C38" s="34"/>
      <c r="D38" s="35"/>
      <c r="E38" s="35"/>
      <c r="F38" s="35"/>
      <c r="G38" s="35"/>
      <c r="H38" s="35"/>
      <c r="I38" s="35"/>
      <c r="J38" s="36"/>
      <c r="K38" s="35"/>
      <c r="L38" s="35"/>
      <c r="M38" s="35"/>
      <c r="N38" s="40"/>
      <c r="O38" s="35"/>
      <c r="P38" s="40"/>
      <c r="Q38" s="35"/>
    </row>
    <row r="39" spans="1:17">
      <c r="A39" s="39"/>
      <c r="B39" s="33"/>
      <c r="C39" s="34"/>
      <c r="D39" s="35"/>
      <c r="E39" s="35"/>
      <c r="F39" s="35"/>
      <c r="G39" s="35"/>
      <c r="H39" s="35"/>
      <c r="I39" s="35"/>
      <c r="J39" s="36"/>
      <c r="K39" s="35"/>
      <c r="L39" s="35"/>
      <c r="M39" s="35"/>
      <c r="N39" s="40"/>
      <c r="O39" s="35"/>
      <c r="P39" s="40"/>
      <c r="Q39" s="35"/>
    </row>
  </sheetData>
  <autoFilter ref="C1:C172"/>
  <printOptions horizontalCentered="1"/>
  <pageMargins left="0.70866141732283461" right="0.70866141732283461" top="0.78740157480314965" bottom="0.78740157480314965" header="0.31496062992125984" footer="0.31496062992125984"/>
  <pageSetup paperSize="9" scale="90" fitToHeight="2" orientation="landscape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zoomScaleNormal="100" workbookViewId="0">
      <pane xSplit="3" topLeftCell="D1" activePane="topRight" state="frozen"/>
      <selection pane="topRight" activeCell="O8" sqref="O8:O28"/>
    </sheetView>
  </sheetViews>
  <sheetFormatPr defaultRowHeight="12.75"/>
  <cols>
    <col min="1" max="1" width="68.28515625" style="5" customWidth="1"/>
    <col min="2" max="2" width="6.7109375" style="1" customWidth="1"/>
    <col min="3" max="3" width="8.7109375" style="2" customWidth="1"/>
    <col min="4" max="4" width="12.7109375" style="3" customWidth="1"/>
    <col min="5" max="5" width="15.7109375" style="3" customWidth="1"/>
    <col min="6" max="6" width="12.7109375" style="3" customWidth="1"/>
    <col min="7" max="9" width="15.7109375" style="3" customWidth="1"/>
    <col min="10" max="10" width="5" style="4" customWidth="1"/>
    <col min="11" max="11" width="12.7109375" style="3" customWidth="1"/>
    <col min="12" max="12" width="16.7109375" style="3" customWidth="1"/>
    <col min="13" max="13" width="14.7109375" style="3" customWidth="1"/>
    <col min="14" max="14" width="14.7109375" style="30" customWidth="1"/>
    <col min="15" max="15" width="14.7109375" style="3" customWidth="1"/>
    <col min="16" max="16" width="14.7109375" style="30" customWidth="1"/>
    <col min="17" max="17" width="14.7109375" style="3" customWidth="1"/>
    <col min="18" max="16384" width="9.140625" style="5"/>
  </cols>
  <sheetData>
    <row r="1" spans="1:17" ht="15.75">
      <c r="A1" s="77" t="str">
        <f>Rekapitulace!A6</f>
        <v>Stavební úpravy RD  č.p. 122 na " Turistické centrum hřebčína Slatiňany "</v>
      </c>
      <c r="B1" s="78"/>
      <c r="C1" s="79"/>
      <c r="D1" s="54"/>
      <c r="E1" s="54"/>
      <c r="F1" s="54"/>
      <c r="G1" s="54"/>
      <c r="H1" s="54"/>
      <c r="I1" s="54"/>
      <c r="J1" s="80"/>
      <c r="K1" s="54"/>
      <c r="L1" s="54"/>
      <c r="M1" s="54" t="s">
        <v>14</v>
      </c>
      <c r="N1" s="37"/>
      <c r="O1" s="54" t="s">
        <v>15</v>
      </c>
      <c r="P1" s="38"/>
      <c r="Q1" s="54"/>
    </row>
    <row r="2" spans="1:17">
      <c r="A2" s="81"/>
      <c r="B2" s="78"/>
      <c r="C2" s="79"/>
      <c r="D2" s="54"/>
      <c r="E2" s="54"/>
      <c r="F2" s="54"/>
      <c r="G2" s="54"/>
      <c r="H2" s="54"/>
      <c r="I2" s="54"/>
      <c r="J2" s="80"/>
      <c r="K2" s="54"/>
      <c r="L2" s="54"/>
      <c r="M2" s="54"/>
      <c r="N2" s="75"/>
      <c r="O2" s="54"/>
      <c r="P2" s="75"/>
      <c r="Q2" s="54"/>
    </row>
    <row r="3" spans="1:17">
      <c r="A3" s="41" t="s">
        <v>88</v>
      </c>
      <c r="B3" s="82"/>
      <c r="C3" s="83"/>
      <c r="D3" s="50"/>
      <c r="E3" s="50"/>
      <c r="F3" s="50"/>
      <c r="G3" s="50"/>
      <c r="H3" s="50"/>
      <c r="I3" s="50"/>
      <c r="J3" s="84"/>
      <c r="K3" s="50"/>
      <c r="L3" s="50"/>
      <c r="M3" s="50"/>
      <c r="N3" s="72"/>
      <c r="O3" s="50"/>
      <c r="P3" s="72"/>
      <c r="Q3" s="50"/>
    </row>
    <row r="4" spans="1:17">
      <c r="A4" s="85" t="s">
        <v>16</v>
      </c>
      <c r="B4" s="86" t="s">
        <v>17</v>
      </c>
      <c r="C4" s="87" t="s">
        <v>18</v>
      </c>
      <c r="D4" s="88" t="s">
        <v>19</v>
      </c>
      <c r="E4" s="88" t="s">
        <v>20</v>
      </c>
      <c r="F4" s="88" t="s">
        <v>21</v>
      </c>
      <c r="G4" s="88" t="s">
        <v>22</v>
      </c>
      <c r="H4" s="89" t="s">
        <v>23</v>
      </c>
      <c r="I4" s="89" t="s">
        <v>24</v>
      </c>
      <c r="J4" s="90" t="s">
        <v>4</v>
      </c>
      <c r="K4" s="91"/>
      <c r="L4" s="88" t="s">
        <v>5</v>
      </c>
      <c r="M4" s="92" t="s">
        <v>25</v>
      </c>
      <c r="N4" s="93" t="s">
        <v>26</v>
      </c>
      <c r="O4" s="92" t="s">
        <v>27</v>
      </c>
      <c r="P4" s="93" t="s">
        <v>28</v>
      </c>
      <c r="Q4" s="92" t="s">
        <v>29</v>
      </c>
    </row>
    <row r="5" spans="1:17">
      <c r="A5" s="94"/>
      <c r="B5" s="95"/>
      <c r="C5" s="96"/>
      <c r="D5" s="50"/>
      <c r="E5" s="50"/>
      <c r="F5" s="50"/>
      <c r="G5" s="50"/>
      <c r="H5" s="50"/>
      <c r="I5" s="50"/>
      <c r="J5" s="84"/>
      <c r="K5" s="50"/>
      <c r="L5" s="50"/>
      <c r="M5" s="65"/>
      <c r="N5" s="97"/>
      <c r="O5" s="50"/>
      <c r="P5" s="72"/>
      <c r="Q5" s="50"/>
    </row>
    <row r="6" spans="1:17">
      <c r="A6" s="146" t="s">
        <v>99</v>
      </c>
      <c r="B6" s="147" t="s">
        <v>30</v>
      </c>
      <c r="C6" s="148">
        <v>1</v>
      </c>
      <c r="D6" s="50"/>
      <c r="E6" s="50"/>
      <c r="F6" s="50"/>
      <c r="G6" s="50"/>
      <c r="H6" s="50"/>
      <c r="I6" s="50"/>
      <c r="J6" s="46"/>
      <c r="K6" s="50"/>
      <c r="L6" s="50"/>
      <c r="M6" s="47"/>
      <c r="N6" s="72">
        <f>$N$1</f>
        <v>0</v>
      </c>
      <c r="O6" s="47"/>
      <c r="P6" s="72">
        <f>$P$1</f>
        <v>0</v>
      </c>
      <c r="Q6" s="50"/>
    </row>
    <row r="7" spans="1:17">
      <c r="A7" s="42"/>
      <c r="B7" s="43"/>
      <c r="C7" s="45"/>
      <c r="D7" s="50"/>
      <c r="E7" s="50"/>
      <c r="F7" s="50"/>
      <c r="G7" s="50"/>
      <c r="H7" s="50"/>
      <c r="I7" s="50"/>
      <c r="J7" s="46"/>
      <c r="K7" s="50"/>
      <c r="L7" s="50"/>
      <c r="M7" s="47"/>
      <c r="N7" s="72">
        <f t="shared" ref="N7:N8" si="0">$N$1</f>
        <v>0</v>
      </c>
      <c r="O7" s="47"/>
      <c r="P7" s="72">
        <f t="shared" ref="P7:P9" si="1">$P$1</f>
        <v>0</v>
      </c>
      <c r="Q7" s="50"/>
    </row>
    <row r="8" spans="1:17" s="138" customFormat="1">
      <c r="A8" s="42" t="s">
        <v>102</v>
      </c>
      <c r="B8" s="43" t="s">
        <v>30</v>
      </c>
      <c r="C8" s="45">
        <v>1</v>
      </c>
      <c r="D8" s="50"/>
      <c r="E8" s="50">
        <f t="shared" ref="E8" si="2">C8*D8</f>
        <v>0</v>
      </c>
      <c r="F8" s="50"/>
      <c r="G8" s="50">
        <f t="shared" ref="G8" si="3">SUM(C8*F8)</f>
        <v>0</v>
      </c>
      <c r="H8" s="50">
        <f t="shared" ref="H8:I8" si="4">D8+F8</f>
        <v>0</v>
      </c>
      <c r="I8" s="50">
        <f t="shared" si="4"/>
        <v>0</v>
      </c>
      <c r="J8" s="46">
        <v>0.21</v>
      </c>
      <c r="K8" s="50">
        <f t="shared" ref="K8" si="5">ROUND((G8+E8)*J8,1)</f>
        <v>0</v>
      </c>
      <c r="L8" s="50">
        <f t="shared" ref="L8" si="6">E8+G8+K8</f>
        <v>0</v>
      </c>
      <c r="M8" s="47"/>
      <c r="N8" s="72">
        <f t="shared" si="0"/>
        <v>0</v>
      </c>
      <c r="O8" s="47"/>
      <c r="P8" s="72">
        <f t="shared" si="1"/>
        <v>0</v>
      </c>
      <c r="Q8" s="50">
        <f t="shared" ref="Q8" si="7">ROUND(O8*C8,1)</f>
        <v>0</v>
      </c>
    </row>
    <row r="9" spans="1:17" s="138" customFormat="1">
      <c r="A9" s="42" t="s">
        <v>103</v>
      </c>
      <c r="B9" s="43"/>
      <c r="C9" s="45"/>
      <c r="D9" s="50"/>
      <c r="E9" s="50"/>
      <c r="F9" s="50"/>
      <c r="G9" s="50"/>
      <c r="H9" s="50"/>
      <c r="I9" s="50"/>
      <c r="J9" s="46"/>
      <c r="K9" s="50"/>
      <c r="L9" s="50"/>
      <c r="M9" s="47"/>
      <c r="N9" s="72"/>
      <c r="O9" s="47"/>
      <c r="P9" s="72">
        <f t="shared" si="1"/>
        <v>0</v>
      </c>
      <c r="Q9" s="50"/>
    </row>
    <row r="10" spans="1:17">
      <c r="A10" s="94"/>
      <c r="B10" s="95"/>
      <c r="C10" s="96"/>
      <c r="D10" s="50"/>
      <c r="E10" s="50"/>
      <c r="F10" s="50"/>
      <c r="G10" s="50"/>
      <c r="H10" s="50"/>
      <c r="I10" s="50"/>
      <c r="J10" s="84"/>
      <c r="K10" s="50"/>
      <c r="L10" s="50"/>
      <c r="M10" s="65"/>
      <c r="N10" s="97"/>
      <c r="O10" s="50"/>
      <c r="P10" s="72"/>
      <c r="Q10" s="50"/>
    </row>
    <row r="11" spans="1:17">
      <c r="A11" s="42"/>
      <c r="B11" s="43"/>
      <c r="C11" s="149"/>
      <c r="D11" s="50"/>
      <c r="E11" s="50"/>
      <c r="F11" s="50"/>
      <c r="G11" s="50"/>
      <c r="H11" s="50"/>
      <c r="I11" s="50"/>
      <c r="J11" s="46"/>
      <c r="K11" s="50"/>
      <c r="L11" s="50"/>
      <c r="M11" s="47"/>
      <c r="N11" s="72"/>
      <c r="O11" s="137"/>
      <c r="P11" s="72"/>
      <c r="Q11" s="50"/>
    </row>
    <row r="12" spans="1:17">
      <c r="A12" s="146" t="s">
        <v>129</v>
      </c>
      <c r="B12" s="147" t="s">
        <v>30</v>
      </c>
      <c r="C12" s="148">
        <v>1</v>
      </c>
      <c r="D12" s="50"/>
      <c r="E12" s="50"/>
      <c r="F12" s="50"/>
      <c r="G12" s="50"/>
      <c r="H12" s="50"/>
      <c r="I12" s="50"/>
      <c r="J12" s="46"/>
      <c r="K12" s="50"/>
      <c r="L12" s="50"/>
      <c r="M12" s="47"/>
      <c r="N12" s="72">
        <f>$N$1</f>
        <v>0</v>
      </c>
      <c r="O12" s="47"/>
      <c r="P12" s="72">
        <f>$P$1</f>
        <v>0</v>
      </c>
      <c r="Q12" s="50"/>
    </row>
    <row r="13" spans="1:17">
      <c r="A13" s="42"/>
      <c r="B13" s="43"/>
      <c r="C13" s="149"/>
      <c r="D13" s="50"/>
      <c r="E13" s="50"/>
      <c r="F13" s="50"/>
      <c r="G13" s="50"/>
      <c r="H13" s="50"/>
      <c r="I13" s="50"/>
      <c r="J13" s="46"/>
      <c r="K13" s="50"/>
      <c r="L13" s="50"/>
      <c r="M13" s="47"/>
      <c r="N13" s="72"/>
      <c r="O13" s="137"/>
      <c r="P13" s="72"/>
      <c r="Q13" s="50"/>
    </row>
    <row r="14" spans="1:17" s="138" customFormat="1">
      <c r="A14" s="42" t="s">
        <v>105</v>
      </c>
      <c r="B14" s="43" t="s">
        <v>30</v>
      </c>
      <c r="C14" s="45">
        <v>1</v>
      </c>
      <c r="D14" s="50"/>
      <c r="E14" s="50">
        <f t="shared" ref="E14:E16" si="8">C14*D14</f>
        <v>0</v>
      </c>
      <c r="F14" s="50"/>
      <c r="G14" s="50">
        <f t="shared" ref="G14:G16" si="9">SUM(C14*F14)</f>
        <v>0</v>
      </c>
      <c r="H14" s="50">
        <f t="shared" ref="H14:I16" si="10">D14+F14</f>
        <v>0</v>
      </c>
      <c r="I14" s="50">
        <f t="shared" si="10"/>
        <v>0</v>
      </c>
      <c r="J14" s="46">
        <v>0.21</v>
      </c>
      <c r="K14" s="50">
        <f t="shared" ref="K14:K16" si="11">ROUND((G14+E14)*J14,1)</f>
        <v>0</v>
      </c>
      <c r="L14" s="50">
        <f t="shared" ref="L14:L16" si="12">E14+G14+K14</f>
        <v>0</v>
      </c>
      <c r="M14" s="47"/>
      <c r="N14" s="72">
        <f t="shared" ref="N14:N16" si="13">$N$1</f>
        <v>0</v>
      </c>
      <c r="O14" s="47"/>
      <c r="P14" s="72">
        <f t="shared" ref="P14:P16" si="14">$P$1</f>
        <v>0</v>
      </c>
      <c r="Q14" s="50">
        <f t="shared" ref="Q14:Q16" si="15">ROUND(O14*C14,1)</f>
        <v>0</v>
      </c>
    </row>
    <row r="15" spans="1:17" s="138" customFormat="1">
      <c r="A15" s="42" t="s">
        <v>106</v>
      </c>
      <c r="B15" s="43"/>
      <c r="C15" s="45"/>
      <c r="D15" s="50"/>
      <c r="E15" s="50">
        <f t="shared" si="8"/>
        <v>0</v>
      </c>
      <c r="F15" s="50"/>
      <c r="G15" s="50">
        <f t="shared" si="9"/>
        <v>0</v>
      </c>
      <c r="H15" s="50">
        <f t="shared" si="10"/>
        <v>0</v>
      </c>
      <c r="I15" s="50">
        <f t="shared" si="10"/>
        <v>0</v>
      </c>
      <c r="J15" s="46">
        <v>0.21</v>
      </c>
      <c r="K15" s="50">
        <f t="shared" si="11"/>
        <v>0</v>
      </c>
      <c r="L15" s="50">
        <f t="shared" si="12"/>
        <v>0</v>
      </c>
      <c r="M15" s="47"/>
      <c r="N15" s="72">
        <f t="shared" si="13"/>
        <v>0</v>
      </c>
      <c r="O15" s="47"/>
      <c r="P15" s="72">
        <f t="shared" si="14"/>
        <v>0</v>
      </c>
      <c r="Q15" s="50">
        <f t="shared" si="15"/>
        <v>0</v>
      </c>
    </row>
    <row r="16" spans="1:17">
      <c r="A16" s="144" t="s">
        <v>90</v>
      </c>
      <c r="B16" s="43" t="s">
        <v>30</v>
      </c>
      <c r="C16" s="45">
        <v>1</v>
      </c>
      <c r="D16" s="50"/>
      <c r="E16" s="50">
        <f t="shared" si="8"/>
        <v>0</v>
      </c>
      <c r="F16" s="50"/>
      <c r="G16" s="50">
        <f t="shared" si="9"/>
        <v>0</v>
      </c>
      <c r="H16" s="50">
        <f t="shared" si="10"/>
        <v>0</v>
      </c>
      <c r="I16" s="50">
        <f t="shared" si="10"/>
        <v>0</v>
      </c>
      <c r="J16" s="46">
        <v>0.21</v>
      </c>
      <c r="K16" s="50">
        <f t="shared" si="11"/>
        <v>0</v>
      </c>
      <c r="L16" s="50">
        <f t="shared" si="12"/>
        <v>0</v>
      </c>
      <c r="M16" s="47"/>
      <c r="N16" s="72">
        <f t="shared" si="13"/>
        <v>0</v>
      </c>
      <c r="O16" s="137"/>
      <c r="P16" s="72">
        <f t="shared" si="14"/>
        <v>0</v>
      </c>
      <c r="Q16" s="50">
        <f t="shared" si="15"/>
        <v>0</v>
      </c>
    </row>
    <row r="17" spans="1:17" s="138" customFormat="1">
      <c r="A17" s="134" t="s">
        <v>89</v>
      </c>
      <c r="B17" s="43" t="s">
        <v>30</v>
      </c>
      <c r="C17" s="45">
        <v>1</v>
      </c>
      <c r="D17" s="50"/>
      <c r="E17" s="50">
        <f t="shared" ref="E17:E28" si="16">C17*D17</f>
        <v>0</v>
      </c>
      <c r="F17" s="50"/>
      <c r="G17" s="50">
        <f t="shared" ref="G17:G28" si="17">SUM(C17*F17)</f>
        <v>0</v>
      </c>
      <c r="H17" s="50">
        <f t="shared" ref="H17:H28" si="18">D17+F17</f>
        <v>0</v>
      </c>
      <c r="I17" s="50">
        <f t="shared" ref="I17:I28" si="19">E17+G17</f>
        <v>0</v>
      </c>
      <c r="J17" s="46">
        <v>0.21</v>
      </c>
      <c r="K17" s="50">
        <f t="shared" ref="K17:K28" si="20">ROUND((G17+E17)*J17,1)</f>
        <v>0</v>
      </c>
      <c r="L17" s="50">
        <f t="shared" ref="L17:L28" si="21">E17+G17+K17</f>
        <v>0</v>
      </c>
      <c r="M17" s="47"/>
      <c r="N17" s="72">
        <f t="shared" ref="N17:N28" si="22">$N$1</f>
        <v>0</v>
      </c>
      <c r="O17" s="47"/>
      <c r="P17" s="72">
        <f t="shared" ref="P17:P28" si="23">$P$1</f>
        <v>0</v>
      </c>
      <c r="Q17" s="50">
        <f t="shared" ref="Q17:Q28" si="24">ROUND(O17*C17,1)</f>
        <v>0</v>
      </c>
    </row>
    <row r="18" spans="1:17" s="138" customFormat="1">
      <c r="A18" s="42" t="s">
        <v>91</v>
      </c>
      <c r="B18" s="43" t="s">
        <v>30</v>
      </c>
      <c r="C18" s="45">
        <v>1</v>
      </c>
      <c r="D18" s="50"/>
      <c r="E18" s="50">
        <f t="shared" si="16"/>
        <v>0</v>
      </c>
      <c r="F18" s="50"/>
      <c r="G18" s="50">
        <f t="shared" si="17"/>
        <v>0</v>
      </c>
      <c r="H18" s="50">
        <f t="shared" si="18"/>
        <v>0</v>
      </c>
      <c r="I18" s="50">
        <f t="shared" si="19"/>
        <v>0</v>
      </c>
      <c r="J18" s="46">
        <v>0.21</v>
      </c>
      <c r="K18" s="50">
        <f t="shared" si="20"/>
        <v>0</v>
      </c>
      <c r="L18" s="50">
        <f t="shared" si="21"/>
        <v>0</v>
      </c>
      <c r="M18" s="47"/>
      <c r="N18" s="72">
        <f t="shared" si="22"/>
        <v>0</v>
      </c>
      <c r="O18" s="137"/>
      <c r="P18" s="72">
        <f t="shared" si="23"/>
        <v>0</v>
      </c>
      <c r="Q18" s="50">
        <f t="shared" si="24"/>
        <v>0</v>
      </c>
    </row>
    <row r="19" spans="1:17" s="138" customFormat="1">
      <c r="A19" s="42" t="s">
        <v>92</v>
      </c>
      <c r="B19" s="43" t="s">
        <v>30</v>
      </c>
      <c r="C19" s="45">
        <v>5</v>
      </c>
      <c r="D19" s="50"/>
      <c r="E19" s="50">
        <f t="shared" si="16"/>
        <v>0</v>
      </c>
      <c r="F19" s="50"/>
      <c r="G19" s="50">
        <f t="shared" si="17"/>
        <v>0</v>
      </c>
      <c r="H19" s="50">
        <f t="shared" si="18"/>
        <v>0</v>
      </c>
      <c r="I19" s="50">
        <f t="shared" si="19"/>
        <v>0</v>
      </c>
      <c r="J19" s="46">
        <v>0.21</v>
      </c>
      <c r="K19" s="50">
        <f t="shared" si="20"/>
        <v>0</v>
      </c>
      <c r="L19" s="50">
        <f t="shared" si="21"/>
        <v>0</v>
      </c>
      <c r="M19" s="47"/>
      <c r="N19" s="72">
        <f t="shared" si="22"/>
        <v>0</v>
      </c>
      <c r="O19" s="137"/>
      <c r="P19" s="72">
        <f t="shared" si="23"/>
        <v>0</v>
      </c>
      <c r="Q19" s="50">
        <f t="shared" si="24"/>
        <v>0</v>
      </c>
    </row>
    <row r="20" spans="1:17" s="138" customFormat="1">
      <c r="A20" s="42" t="s">
        <v>93</v>
      </c>
      <c r="B20" s="43" t="s">
        <v>30</v>
      </c>
      <c r="C20" s="45">
        <v>8</v>
      </c>
      <c r="D20" s="50"/>
      <c r="E20" s="50">
        <f t="shared" si="16"/>
        <v>0</v>
      </c>
      <c r="F20" s="50"/>
      <c r="G20" s="50">
        <f t="shared" si="17"/>
        <v>0</v>
      </c>
      <c r="H20" s="50">
        <f t="shared" si="18"/>
        <v>0</v>
      </c>
      <c r="I20" s="50">
        <f t="shared" si="19"/>
        <v>0</v>
      </c>
      <c r="J20" s="46">
        <v>0.21</v>
      </c>
      <c r="K20" s="50">
        <f t="shared" si="20"/>
        <v>0</v>
      </c>
      <c r="L20" s="50">
        <f t="shared" si="21"/>
        <v>0</v>
      </c>
      <c r="M20" s="47"/>
      <c r="N20" s="72">
        <f t="shared" si="22"/>
        <v>0</v>
      </c>
      <c r="O20" s="137"/>
      <c r="P20" s="72">
        <f t="shared" si="23"/>
        <v>0</v>
      </c>
      <c r="Q20" s="50">
        <f t="shared" si="24"/>
        <v>0</v>
      </c>
    </row>
    <row r="21" spans="1:17">
      <c r="A21" s="42" t="s">
        <v>60</v>
      </c>
      <c r="B21" s="43" t="s">
        <v>30</v>
      </c>
      <c r="C21" s="45">
        <v>1</v>
      </c>
      <c r="D21" s="50"/>
      <c r="E21" s="50">
        <f t="shared" si="16"/>
        <v>0</v>
      </c>
      <c r="F21" s="50"/>
      <c r="G21" s="50">
        <f t="shared" si="17"/>
        <v>0</v>
      </c>
      <c r="H21" s="50">
        <f t="shared" si="18"/>
        <v>0</v>
      </c>
      <c r="I21" s="50">
        <f t="shared" si="19"/>
        <v>0</v>
      </c>
      <c r="J21" s="46">
        <v>0.21</v>
      </c>
      <c r="K21" s="50">
        <f t="shared" si="20"/>
        <v>0</v>
      </c>
      <c r="L21" s="50">
        <f t="shared" si="21"/>
        <v>0</v>
      </c>
      <c r="M21" s="47"/>
      <c r="N21" s="72">
        <f t="shared" si="22"/>
        <v>0</v>
      </c>
      <c r="O21" s="137"/>
      <c r="P21" s="72">
        <f t="shared" si="23"/>
        <v>0</v>
      </c>
      <c r="Q21" s="50">
        <f t="shared" si="24"/>
        <v>0</v>
      </c>
    </row>
    <row r="22" spans="1:17" s="138" customFormat="1">
      <c r="A22" s="42"/>
      <c r="B22" s="43"/>
      <c r="C22" s="45"/>
      <c r="D22" s="50"/>
      <c r="E22" s="50"/>
      <c r="F22" s="50"/>
      <c r="G22" s="50"/>
      <c r="H22" s="50"/>
      <c r="I22" s="50"/>
      <c r="J22" s="46"/>
      <c r="K22" s="50"/>
      <c r="L22" s="50"/>
      <c r="M22" s="47"/>
      <c r="N22" s="72"/>
      <c r="O22" s="137"/>
      <c r="P22" s="72"/>
      <c r="Q22" s="50"/>
    </row>
    <row r="23" spans="1:17" s="138" customFormat="1">
      <c r="A23" s="42" t="s">
        <v>100</v>
      </c>
      <c r="B23" s="43" t="s">
        <v>30</v>
      </c>
      <c r="C23" s="136">
        <v>1</v>
      </c>
      <c r="D23" s="50"/>
      <c r="E23" s="50">
        <f t="shared" si="16"/>
        <v>0</v>
      </c>
      <c r="F23" s="50"/>
      <c r="G23" s="50">
        <f t="shared" si="17"/>
        <v>0</v>
      </c>
      <c r="H23" s="50">
        <f t="shared" si="18"/>
        <v>0</v>
      </c>
      <c r="I23" s="50">
        <f t="shared" si="19"/>
        <v>0</v>
      </c>
      <c r="J23" s="46">
        <v>0.21</v>
      </c>
      <c r="K23" s="50">
        <f t="shared" si="20"/>
        <v>0</v>
      </c>
      <c r="L23" s="50">
        <f t="shared" si="21"/>
        <v>0</v>
      </c>
      <c r="M23" s="47"/>
      <c r="N23" s="72">
        <f t="shared" si="22"/>
        <v>0</v>
      </c>
      <c r="O23" s="137"/>
      <c r="P23" s="72">
        <f t="shared" si="23"/>
        <v>0</v>
      </c>
      <c r="Q23" s="50">
        <f t="shared" si="24"/>
        <v>0</v>
      </c>
    </row>
    <row r="24" spans="1:17">
      <c r="A24" s="42" t="s">
        <v>107</v>
      </c>
      <c r="B24" s="43" t="s">
        <v>30</v>
      </c>
      <c r="C24" s="45">
        <v>1</v>
      </c>
      <c r="D24" s="50"/>
      <c r="E24" s="50">
        <f t="shared" si="16"/>
        <v>0</v>
      </c>
      <c r="F24" s="50"/>
      <c r="G24" s="50">
        <f t="shared" si="17"/>
        <v>0</v>
      </c>
      <c r="H24" s="50">
        <f t="shared" si="18"/>
        <v>0</v>
      </c>
      <c r="I24" s="50">
        <f t="shared" si="19"/>
        <v>0</v>
      </c>
      <c r="J24" s="46">
        <v>0.21</v>
      </c>
      <c r="K24" s="50">
        <f t="shared" si="20"/>
        <v>0</v>
      </c>
      <c r="L24" s="50">
        <f t="shared" si="21"/>
        <v>0</v>
      </c>
      <c r="M24" s="47"/>
      <c r="N24" s="72">
        <f t="shared" si="22"/>
        <v>0</v>
      </c>
      <c r="O24" s="47"/>
      <c r="P24" s="72">
        <f t="shared" si="23"/>
        <v>0</v>
      </c>
      <c r="Q24" s="50">
        <f t="shared" si="24"/>
        <v>0</v>
      </c>
    </row>
    <row r="25" spans="1:17" s="138" customFormat="1">
      <c r="A25" s="42" t="s">
        <v>104</v>
      </c>
      <c r="B25" s="43" t="s">
        <v>30</v>
      </c>
      <c r="C25" s="45">
        <v>2</v>
      </c>
      <c r="D25" s="50"/>
      <c r="E25" s="50">
        <f t="shared" si="16"/>
        <v>0</v>
      </c>
      <c r="F25" s="50"/>
      <c r="G25" s="50">
        <f t="shared" si="17"/>
        <v>0</v>
      </c>
      <c r="H25" s="50">
        <f t="shared" si="18"/>
        <v>0</v>
      </c>
      <c r="I25" s="50">
        <f t="shared" si="19"/>
        <v>0</v>
      </c>
      <c r="J25" s="46">
        <v>0.21</v>
      </c>
      <c r="K25" s="50">
        <f t="shared" si="20"/>
        <v>0</v>
      </c>
      <c r="L25" s="50">
        <f t="shared" si="21"/>
        <v>0</v>
      </c>
      <c r="M25" s="47"/>
      <c r="N25" s="72">
        <f>$N$1</f>
        <v>0</v>
      </c>
      <c r="O25" s="47"/>
      <c r="P25" s="72">
        <f>$P$1</f>
        <v>0</v>
      </c>
      <c r="Q25" s="50">
        <f t="shared" si="24"/>
        <v>0</v>
      </c>
    </row>
    <row r="26" spans="1:17" s="138" customFormat="1">
      <c r="A26" s="42" t="s">
        <v>94</v>
      </c>
      <c r="B26" s="43" t="s">
        <v>31</v>
      </c>
      <c r="C26" s="149">
        <v>2</v>
      </c>
      <c r="D26" s="50"/>
      <c r="E26" s="50">
        <f t="shared" si="16"/>
        <v>0</v>
      </c>
      <c r="F26" s="50"/>
      <c r="G26" s="50">
        <f t="shared" si="17"/>
        <v>0</v>
      </c>
      <c r="H26" s="50">
        <f t="shared" si="18"/>
        <v>0</v>
      </c>
      <c r="I26" s="50">
        <f t="shared" si="19"/>
        <v>0</v>
      </c>
      <c r="J26" s="46">
        <v>0.21</v>
      </c>
      <c r="K26" s="50">
        <f t="shared" si="20"/>
        <v>0</v>
      </c>
      <c r="L26" s="50">
        <f t="shared" si="21"/>
        <v>0</v>
      </c>
      <c r="M26" s="47"/>
      <c r="N26" s="72">
        <f t="shared" si="22"/>
        <v>0</v>
      </c>
      <c r="O26" s="137"/>
      <c r="P26" s="72">
        <f t="shared" si="23"/>
        <v>0</v>
      </c>
      <c r="Q26" s="50">
        <f t="shared" si="24"/>
        <v>0</v>
      </c>
    </row>
    <row r="27" spans="1:17" s="138" customFormat="1">
      <c r="A27" s="42" t="s">
        <v>95</v>
      </c>
      <c r="B27" s="43" t="s">
        <v>30</v>
      </c>
      <c r="C27" s="45">
        <v>2</v>
      </c>
      <c r="D27" s="50"/>
      <c r="E27" s="50">
        <f t="shared" si="16"/>
        <v>0</v>
      </c>
      <c r="F27" s="50"/>
      <c r="G27" s="50">
        <f t="shared" si="17"/>
        <v>0</v>
      </c>
      <c r="H27" s="50">
        <f t="shared" si="18"/>
        <v>0</v>
      </c>
      <c r="I27" s="50">
        <f t="shared" si="19"/>
        <v>0</v>
      </c>
      <c r="J27" s="46">
        <v>0.21</v>
      </c>
      <c r="K27" s="50">
        <f t="shared" si="20"/>
        <v>0</v>
      </c>
      <c r="L27" s="50">
        <f t="shared" si="21"/>
        <v>0</v>
      </c>
      <c r="M27" s="47"/>
      <c r="N27" s="72">
        <f t="shared" si="22"/>
        <v>0</v>
      </c>
      <c r="O27" s="137"/>
      <c r="P27" s="72">
        <f t="shared" si="23"/>
        <v>0</v>
      </c>
      <c r="Q27" s="50">
        <f t="shared" si="24"/>
        <v>0</v>
      </c>
    </row>
    <row r="28" spans="1:17">
      <c r="A28" s="42" t="s">
        <v>96</v>
      </c>
      <c r="B28" s="43" t="s">
        <v>31</v>
      </c>
      <c r="C28" s="149">
        <v>0.1</v>
      </c>
      <c r="D28" s="50"/>
      <c r="E28" s="50">
        <f t="shared" si="16"/>
        <v>0</v>
      </c>
      <c r="F28" s="50"/>
      <c r="G28" s="50">
        <f t="shared" si="17"/>
        <v>0</v>
      </c>
      <c r="H28" s="50">
        <f t="shared" si="18"/>
        <v>0</v>
      </c>
      <c r="I28" s="50">
        <f t="shared" si="19"/>
        <v>0</v>
      </c>
      <c r="J28" s="46">
        <v>0.21</v>
      </c>
      <c r="K28" s="50">
        <f t="shared" si="20"/>
        <v>0</v>
      </c>
      <c r="L28" s="50">
        <f t="shared" si="21"/>
        <v>0</v>
      </c>
      <c r="M28" s="47"/>
      <c r="N28" s="72">
        <f t="shared" si="22"/>
        <v>0</v>
      </c>
      <c r="O28" s="137"/>
      <c r="P28" s="72">
        <f t="shared" si="23"/>
        <v>0</v>
      </c>
      <c r="Q28" s="50">
        <f t="shared" si="24"/>
        <v>0</v>
      </c>
    </row>
    <row r="29" spans="1:17">
      <c r="A29" s="42"/>
      <c r="B29" s="43"/>
      <c r="C29" s="149"/>
      <c r="D29" s="50"/>
      <c r="E29" s="50"/>
      <c r="F29" s="50"/>
      <c r="G29" s="50"/>
      <c r="H29" s="50"/>
      <c r="I29" s="50"/>
      <c r="J29" s="46"/>
      <c r="K29" s="50"/>
      <c r="L29" s="50"/>
      <c r="M29" s="47"/>
      <c r="N29" s="72"/>
      <c r="O29" s="137"/>
      <c r="P29" s="72"/>
      <c r="Q29" s="50"/>
    </row>
    <row r="30" spans="1:17" ht="13.5" thickBot="1">
      <c r="A30" s="98"/>
      <c r="B30" s="99"/>
      <c r="C30" s="100"/>
      <c r="D30" s="51"/>
      <c r="E30" s="51"/>
      <c r="F30" s="51"/>
      <c r="G30" s="51"/>
      <c r="H30" s="51"/>
      <c r="I30" s="51"/>
      <c r="J30" s="101"/>
      <c r="K30" s="51"/>
      <c r="L30" s="51"/>
      <c r="M30" s="50"/>
      <c r="N30" s="72"/>
      <c r="O30" s="50"/>
      <c r="P30" s="72"/>
      <c r="Q30" s="50"/>
    </row>
    <row r="31" spans="1:17">
      <c r="A31" s="102"/>
      <c r="B31" s="103"/>
      <c r="C31" s="83"/>
      <c r="D31" s="50"/>
      <c r="E31" s="50"/>
      <c r="F31" s="50"/>
      <c r="G31" s="50"/>
      <c r="H31" s="50"/>
      <c r="I31" s="50"/>
      <c r="J31" s="84"/>
      <c r="K31" s="50"/>
      <c r="L31" s="50"/>
      <c r="M31" s="50"/>
      <c r="N31" s="72"/>
      <c r="O31" s="50"/>
      <c r="P31" s="72" t="s">
        <v>32</v>
      </c>
      <c r="Q31" s="73" t="s">
        <v>33</v>
      </c>
    </row>
    <row r="32" spans="1:17">
      <c r="A32" s="102" t="s">
        <v>34</v>
      </c>
      <c r="B32" s="82"/>
      <c r="C32" s="104"/>
      <c r="D32" s="52"/>
      <c r="E32" s="53">
        <f>SUM(E5:E30)</f>
        <v>0</v>
      </c>
      <c r="F32" s="52"/>
      <c r="G32" s="53">
        <f>ROUND(SUM(G5:G30),1)</f>
        <v>0</v>
      </c>
      <c r="H32" s="53"/>
      <c r="I32" s="53">
        <f>ROUND(SUM(I5:I30),1)</f>
        <v>0</v>
      </c>
      <c r="J32" s="105"/>
      <c r="K32" s="53">
        <f>ROUND(SUM(K5:K30),1)</f>
        <v>0</v>
      </c>
      <c r="L32" s="53">
        <f>ROUND(SUM(L5:L30),1)</f>
        <v>0</v>
      </c>
      <c r="M32" s="50"/>
      <c r="N32" s="72"/>
      <c r="O32" s="50"/>
      <c r="P32" s="72" t="s">
        <v>32</v>
      </c>
      <c r="Q32" s="54">
        <f>SUM(Q6:Q31)</f>
        <v>0</v>
      </c>
    </row>
    <row r="33" spans="1:17">
      <c r="A33" s="102" t="s">
        <v>35</v>
      </c>
      <c r="B33" s="103" t="s">
        <v>36</v>
      </c>
      <c r="C33" s="44">
        <v>3</v>
      </c>
      <c r="D33" s="50"/>
      <c r="E33" s="50"/>
      <c r="F33" s="50"/>
      <c r="G33" s="54">
        <f>ROUND(SUM(C33*G32/100),1)</f>
        <v>0</v>
      </c>
      <c r="H33" s="54"/>
      <c r="I33" s="54"/>
      <c r="J33" s="80">
        <v>0.21</v>
      </c>
      <c r="K33" s="50">
        <f>ROUND((G33+E33)*J33,1)</f>
        <v>0</v>
      </c>
      <c r="L33" s="65">
        <f>E33+G33+K33</f>
        <v>0</v>
      </c>
      <c r="M33" s="50"/>
      <c r="N33" s="72"/>
      <c r="O33" s="50"/>
      <c r="P33" s="72" t="s">
        <v>32</v>
      </c>
      <c r="Q33" s="50"/>
    </row>
    <row r="34" spans="1:17">
      <c r="A34" s="106" t="s">
        <v>37</v>
      </c>
      <c r="B34" s="107"/>
      <c r="C34" s="108"/>
      <c r="D34" s="55"/>
      <c r="E34" s="56"/>
      <c r="F34" s="55"/>
      <c r="G34" s="55">
        <f>IF(G32&lt;&gt;0,ROUND(E32+G32+G33,1),0)</f>
        <v>0</v>
      </c>
      <c r="H34" s="55"/>
      <c r="I34" s="55"/>
      <c r="J34" s="109"/>
      <c r="K34" s="66">
        <f>SUM(K32:K33)</f>
        <v>0</v>
      </c>
      <c r="L34" s="67">
        <f>ROUND(SUM(E34:K34),1)</f>
        <v>0</v>
      </c>
      <c r="M34" s="50"/>
      <c r="N34" s="72"/>
      <c r="O34" s="50"/>
      <c r="P34" s="72"/>
      <c r="Q34" s="50"/>
    </row>
    <row r="35" spans="1:17" ht="13.5" thickBot="1">
      <c r="A35" s="110" t="s">
        <v>38</v>
      </c>
      <c r="B35" s="111" t="s">
        <v>36</v>
      </c>
      <c r="C35" s="48">
        <v>6</v>
      </c>
      <c r="D35" s="51"/>
      <c r="E35" s="57"/>
      <c r="F35" s="51"/>
      <c r="G35" s="58">
        <f>ROUND(SUM(G34*C35/100),1)</f>
        <v>0</v>
      </c>
      <c r="H35" s="58"/>
      <c r="I35" s="58"/>
      <c r="J35" s="112">
        <v>0.21</v>
      </c>
      <c r="K35" s="68">
        <f>ROUND((G35+E35)*J35,1)</f>
        <v>0</v>
      </c>
      <c r="L35" s="51">
        <f>E35+G35+K35</f>
        <v>0</v>
      </c>
      <c r="M35" s="51"/>
      <c r="N35" s="74"/>
      <c r="O35" s="51"/>
      <c r="P35" s="74"/>
      <c r="Q35" s="51"/>
    </row>
    <row r="36" spans="1:17" ht="13.5" thickBot="1">
      <c r="A36" s="102"/>
      <c r="B36" s="103"/>
      <c r="C36" s="83"/>
      <c r="D36" s="50"/>
      <c r="E36" s="59"/>
      <c r="F36" s="50"/>
      <c r="G36" s="50"/>
      <c r="H36" s="50"/>
      <c r="I36" s="50"/>
      <c r="J36" s="113"/>
      <c r="K36" s="69"/>
      <c r="L36" s="52"/>
      <c r="M36" s="50"/>
      <c r="N36" s="72"/>
      <c r="O36" s="50"/>
      <c r="P36" s="72"/>
      <c r="Q36" s="50" t="s">
        <v>39</v>
      </c>
    </row>
    <row r="37" spans="1:17" ht="13.5" thickBot="1">
      <c r="A37" s="114" t="str">
        <f>CONCATENATE("Celkem ",A3)</f>
        <v>Celkem Rozvaděče</v>
      </c>
      <c r="B37" s="115"/>
      <c r="C37" s="116"/>
      <c r="D37" s="60"/>
      <c r="E37" s="61"/>
      <c r="F37" s="60"/>
      <c r="G37" s="60">
        <f>SUM(G34:G35)</f>
        <v>0</v>
      </c>
      <c r="H37" s="60"/>
      <c r="I37" s="60"/>
      <c r="J37" s="117"/>
      <c r="K37" s="70">
        <f>SUM(K34:K35)</f>
        <v>0</v>
      </c>
      <c r="L37" s="71">
        <f>E37+G37+K37</f>
        <v>0</v>
      </c>
      <c r="M37" s="50"/>
      <c r="N37" s="72"/>
      <c r="O37" s="50"/>
      <c r="P37" s="72"/>
      <c r="Q37" s="50">
        <f>G37-Q32</f>
        <v>0</v>
      </c>
    </row>
    <row r="38" spans="1:17" hidden="1">
      <c r="A38" s="81" t="s">
        <v>40</v>
      </c>
      <c r="B38" s="78" t="s">
        <v>36</v>
      </c>
      <c r="C38" s="44">
        <v>0</v>
      </c>
      <c r="D38" s="54"/>
      <c r="E38" s="62">
        <f>ROUND((E37/100)*C38,1)</f>
        <v>0</v>
      </c>
      <c r="F38" s="54"/>
      <c r="G38" s="54">
        <f>ROUND((G37/100)*C38,1)</f>
        <v>0</v>
      </c>
      <c r="H38" s="54"/>
      <c r="I38" s="54"/>
      <c r="J38" s="80"/>
      <c r="K38" s="54">
        <f>ROUND((K37/100)*C38,1)</f>
        <v>0</v>
      </c>
      <c r="L38" s="54">
        <f>ROUND((L37/100)*C38,1)</f>
        <v>0</v>
      </c>
      <c r="M38" s="54"/>
      <c r="N38" s="75"/>
      <c r="O38" s="54"/>
      <c r="P38" s="75"/>
      <c r="Q38" s="54"/>
    </row>
    <row r="39" spans="1:17" hidden="1">
      <c r="A39" s="118" t="str">
        <f>CONCATENATE("Celkem ",A3," po slevě")</f>
        <v>Celkem Rozvaděče po slevě</v>
      </c>
      <c r="B39" s="119"/>
      <c r="C39" s="49">
        <v>0</v>
      </c>
      <c r="D39" s="63"/>
      <c r="E39" s="64">
        <f>E37-E38</f>
        <v>0</v>
      </c>
      <c r="F39" s="63"/>
      <c r="G39" s="63">
        <f>G37-G38</f>
        <v>0</v>
      </c>
      <c r="H39" s="63"/>
      <c r="I39" s="63"/>
      <c r="J39" s="120"/>
      <c r="K39" s="63">
        <f>K37-K38</f>
        <v>0</v>
      </c>
      <c r="L39" s="63">
        <f>L37-L38</f>
        <v>0</v>
      </c>
      <c r="M39" s="53"/>
      <c r="N39" s="76"/>
      <c r="O39" s="53"/>
      <c r="P39" s="76"/>
      <c r="Q39" s="53"/>
    </row>
    <row r="40" spans="1:17">
      <c r="A40" s="39"/>
      <c r="B40" s="33"/>
      <c r="C40" s="34"/>
      <c r="D40" s="35"/>
      <c r="E40" s="35"/>
      <c r="F40" s="35"/>
      <c r="G40" s="35"/>
      <c r="H40" s="35"/>
      <c r="I40" s="35"/>
      <c r="J40" s="36"/>
      <c r="K40" s="35"/>
      <c r="L40" s="35"/>
      <c r="M40" s="35"/>
      <c r="N40" s="40"/>
      <c r="O40" s="35"/>
      <c r="P40" s="40"/>
      <c r="Q40" s="35"/>
    </row>
    <row r="41" spans="1:17">
      <c r="A41" s="39"/>
      <c r="B41" s="33"/>
      <c r="C41" s="34"/>
      <c r="D41" s="35"/>
      <c r="E41" s="35"/>
      <c r="F41" s="35"/>
      <c r="G41" s="35"/>
      <c r="H41" s="35"/>
      <c r="I41" s="35"/>
      <c r="J41" s="36"/>
      <c r="K41" s="35"/>
      <c r="L41" s="35"/>
      <c r="M41" s="35"/>
      <c r="N41" s="40"/>
      <c r="O41" s="35"/>
      <c r="P41" s="40"/>
      <c r="Q41" s="35"/>
    </row>
    <row r="42" spans="1:17">
      <c r="A42" s="39"/>
      <c r="B42" s="33"/>
      <c r="C42" s="34"/>
      <c r="D42" s="35"/>
      <c r="E42" s="35"/>
      <c r="F42" s="35"/>
      <c r="G42" s="35"/>
      <c r="H42" s="35"/>
      <c r="I42" s="35"/>
      <c r="J42" s="36"/>
      <c r="K42" s="35"/>
      <c r="L42" s="35"/>
      <c r="M42" s="35"/>
      <c r="N42" s="40"/>
      <c r="O42" s="35"/>
      <c r="P42" s="40"/>
      <c r="Q42" s="35"/>
    </row>
    <row r="43" spans="1:17">
      <c r="A43" s="39"/>
      <c r="B43" s="33"/>
      <c r="C43" s="34"/>
      <c r="D43" s="35"/>
      <c r="E43" s="35"/>
      <c r="F43" s="35"/>
      <c r="G43" s="35"/>
      <c r="H43" s="35"/>
      <c r="I43" s="35"/>
      <c r="J43" s="36"/>
      <c r="K43" s="35"/>
      <c r="L43" s="35"/>
      <c r="M43" s="35"/>
      <c r="N43" s="40"/>
      <c r="O43" s="35"/>
      <c r="P43" s="40"/>
      <c r="Q43" s="35"/>
    </row>
    <row r="44" spans="1:17">
      <c r="A44" s="39"/>
      <c r="B44" s="33"/>
      <c r="C44" s="34"/>
      <c r="D44" s="35"/>
      <c r="E44" s="35"/>
      <c r="F44" s="35"/>
      <c r="G44" s="35"/>
      <c r="H44" s="35"/>
      <c r="I44" s="35"/>
      <c r="J44" s="36"/>
      <c r="K44" s="35"/>
      <c r="L44" s="35"/>
      <c r="M44" s="35"/>
      <c r="N44" s="40"/>
      <c r="O44" s="35"/>
      <c r="P44" s="40"/>
      <c r="Q44" s="35"/>
    </row>
    <row r="45" spans="1:17">
      <c r="A45" s="39"/>
      <c r="B45" s="33"/>
      <c r="C45" s="34"/>
      <c r="D45" s="35"/>
      <c r="E45" s="35"/>
      <c r="F45" s="35"/>
      <c r="G45" s="35"/>
      <c r="H45" s="35"/>
      <c r="I45" s="35"/>
      <c r="J45" s="36"/>
      <c r="K45" s="35"/>
      <c r="L45" s="35"/>
      <c r="M45" s="35"/>
      <c r="N45" s="40"/>
      <c r="O45" s="35"/>
      <c r="P45" s="40"/>
      <c r="Q45" s="35"/>
    </row>
    <row r="46" spans="1:17">
      <c r="A46" s="39"/>
      <c r="B46" s="33"/>
      <c r="C46" s="34"/>
      <c r="D46" s="35"/>
      <c r="E46" s="35"/>
      <c r="F46" s="35"/>
      <c r="G46" s="35"/>
      <c r="H46" s="35"/>
      <c r="I46" s="35"/>
      <c r="J46" s="36"/>
      <c r="K46" s="35"/>
      <c r="L46" s="35"/>
      <c r="M46" s="35"/>
      <c r="N46" s="40"/>
      <c r="O46" s="35"/>
      <c r="P46" s="40"/>
      <c r="Q46" s="35"/>
    </row>
  </sheetData>
  <autoFilter ref="C1:C40"/>
  <printOptions horizontalCentered="1"/>
  <pageMargins left="0.70866141732283461" right="0.70866141732283461" top="0.78740157480314965" bottom="0.78740157480314965" header="0.31496062992125984" footer="0.31496062992125984"/>
  <pageSetup paperSize="9" scale="90" fitToHeight="2" orientation="landscape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zoomScaleNormal="100" workbookViewId="0">
      <selection activeCell="O8" sqref="O8:O28"/>
    </sheetView>
  </sheetViews>
  <sheetFormatPr defaultRowHeight="12.75"/>
  <cols>
    <col min="1" max="1" width="68.28515625" customWidth="1"/>
    <col min="2" max="2" width="6.7109375" customWidth="1"/>
    <col min="3" max="3" width="8.7109375" customWidth="1"/>
    <col min="4" max="4" width="12.7109375" customWidth="1"/>
    <col min="5" max="5" width="15.7109375" customWidth="1"/>
    <col min="6" max="6" width="12.7109375" customWidth="1"/>
    <col min="7" max="9" width="15.7109375" customWidth="1"/>
    <col min="10" max="10" width="5" customWidth="1"/>
    <col min="11" max="11" width="12.7109375" customWidth="1"/>
    <col min="12" max="12" width="16.7109375" customWidth="1"/>
    <col min="13" max="17" width="14.7109375" customWidth="1"/>
  </cols>
  <sheetData>
    <row r="1" spans="1:17" ht="15.75">
      <c r="A1" s="77" t="str">
        <f>Rekapitulace!A6</f>
        <v>Stavební úpravy RD  č.p. 122 na " Turistické centrum hřebčína Slatiňany "</v>
      </c>
      <c r="B1" s="78"/>
      <c r="C1" s="79"/>
      <c r="D1" s="54"/>
      <c r="E1" s="54"/>
      <c r="F1" s="54"/>
      <c r="G1" s="54"/>
      <c r="H1" s="54"/>
      <c r="I1" s="54"/>
      <c r="J1" s="80"/>
      <c r="K1" s="54"/>
      <c r="L1" s="54"/>
      <c r="M1" s="54" t="s">
        <v>14</v>
      </c>
      <c r="N1" s="37"/>
      <c r="O1" s="54" t="s">
        <v>15</v>
      </c>
      <c r="P1" s="38"/>
      <c r="Q1" s="54"/>
    </row>
    <row r="2" spans="1:17">
      <c r="A2" s="81"/>
      <c r="B2" s="78"/>
      <c r="C2" s="79"/>
      <c r="D2" s="54"/>
      <c r="E2" s="54"/>
      <c r="F2" s="54"/>
      <c r="G2" s="54"/>
      <c r="H2" s="54"/>
      <c r="I2" s="54"/>
      <c r="J2" s="80"/>
      <c r="K2" s="54"/>
      <c r="L2" s="54"/>
      <c r="M2" s="54"/>
      <c r="N2" s="75"/>
      <c r="O2" s="54"/>
      <c r="P2" s="75"/>
      <c r="Q2" s="54"/>
    </row>
    <row r="3" spans="1:17">
      <c r="A3" s="41" t="s">
        <v>136</v>
      </c>
      <c r="B3" s="82"/>
      <c r="C3" s="83"/>
      <c r="D3" s="50"/>
      <c r="E3" s="50"/>
      <c r="F3" s="50"/>
      <c r="G3" s="50"/>
      <c r="H3" s="50"/>
      <c r="I3" s="50"/>
      <c r="J3" s="84"/>
      <c r="K3" s="50"/>
      <c r="L3" s="50"/>
      <c r="M3" s="50"/>
      <c r="N3" s="72"/>
      <c r="O3" s="50"/>
      <c r="P3" s="72"/>
      <c r="Q3" s="50"/>
    </row>
    <row r="4" spans="1:17">
      <c r="A4" s="85" t="s">
        <v>16</v>
      </c>
      <c r="B4" s="86" t="s">
        <v>17</v>
      </c>
      <c r="C4" s="87" t="s">
        <v>18</v>
      </c>
      <c r="D4" s="88" t="s">
        <v>19</v>
      </c>
      <c r="E4" s="88" t="s">
        <v>20</v>
      </c>
      <c r="F4" s="88" t="s">
        <v>21</v>
      </c>
      <c r="G4" s="88" t="s">
        <v>22</v>
      </c>
      <c r="H4" s="89" t="s">
        <v>23</v>
      </c>
      <c r="I4" s="89" t="s">
        <v>24</v>
      </c>
      <c r="J4" s="90" t="s">
        <v>4</v>
      </c>
      <c r="K4" s="91"/>
      <c r="L4" s="88" t="s">
        <v>5</v>
      </c>
      <c r="M4" s="92" t="s">
        <v>25</v>
      </c>
      <c r="N4" s="93" t="s">
        <v>26</v>
      </c>
      <c r="O4" s="92" t="s">
        <v>27</v>
      </c>
      <c r="P4" s="93" t="s">
        <v>28</v>
      </c>
      <c r="Q4" s="92" t="s">
        <v>29</v>
      </c>
    </row>
    <row r="5" spans="1:17">
      <c r="A5" s="94"/>
      <c r="B5" s="95"/>
      <c r="C5" s="96"/>
      <c r="D5" s="50"/>
      <c r="E5" s="50"/>
      <c r="F5" s="50"/>
      <c r="G5" s="50"/>
      <c r="H5" s="50"/>
      <c r="I5" s="50"/>
      <c r="J5" s="84"/>
      <c r="K5" s="50"/>
      <c r="L5" s="50"/>
      <c r="M5" s="65"/>
      <c r="N5" s="97"/>
      <c r="O5" s="50"/>
      <c r="P5" s="72"/>
      <c r="Q5" s="50"/>
    </row>
    <row r="6" spans="1:17">
      <c r="A6" s="146" t="s">
        <v>135</v>
      </c>
      <c r="B6" s="147" t="s">
        <v>30</v>
      </c>
      <c r="C6" s="148">
        <v>1</v>
      </c>
      <c r="D6" s="50"/>
      <c r="E6" s="50"/>
      <c r="F6" s="50"/>
      <c r="G6" s="50"/>
      <c r="H6" s="50"/>
      <c r="I6" s="50"/>
      <c r="J6" s="46"/>
      <c r="K6" s="50"/>
      <c r="L6" s="50"/>
      <c r="M6" s="47"/>
      <c r="N6" s="72">
        <f>$N$1</f>
        <v>0</v>
      </c>
      <c r="O6" s="47"/>
      <c r="P6" s="72">
        <f>$P$1</f>
        <v>0</v>
      </c>
      <c r="Q6" s="50"/>
    </row>
    <row r="7" spans="1:17">
      <c r="A7" s="42"/>
      <c r="B7" s="43"/>
      <c r="C7" s="45"/>
      <c r="D7" s="50"/>
      <c r="E7" s="50"/>
      <c r="F7" s="50"/>
      <c r="G7" s="50"/>
      <c r="H7" s="50"/>
      <c r="I7" s="50"/>
      <c r="J7" s="46"/>
      <c r="K7" s="50"/>
      <c r="L7" s="50"/>
      <c r="M7" s="47"/>
      <c r="N7" s="72">
        <f t="shared" ref="N7:N10" si="0">$N$1</f>
        <v>0</v>
      </c>
      <c r="O7" s="47"/>
      <c r="P7" s="72">
        <f t="shared" ref="P7:P9" si="1">$P$1</f>
        <v>0</v>
      </c>
      <c r="Q7" s="50"/>
    </row>
    <row r="8" spans="1:17">
      <c r="A8" s="42" t="s">
        <v>146</v>
      </c>
      <c r="B8" s="43" t="s">
        <v>30</v>
      </c>
      <c r="C8" s="45">
        <v>1</v>
      </c>
      <c r="D8" s="50"/>
      <c r="E8" s="50">
        <f t="shared" ref="E8:E9" si="2">C8*D8</f>
        <v>0</v>
      </c>
      <c r="F8" s="50"/>
      <c r="G8" s="50">
        <f t="shared" ref="G8" si="3">SUM(C8*F8)</f>
        <v>0</v>
      </c>
      <c r="H8" s="50">
        <f t="shared" ref="H8:I8" si="4">D8+F8</f>
        <v>0</v>
      </c>
      <c r="I8" s="50">
        <f t="shared" si="4"/>
        <v>0</v>
      </c>
      <c r="J8" s="46">
        <v>0.21</v>
      </c>
      <c r="K8" s="50">
        <f t="shared" ref="K8" si="5">ROUND((G8+E8)*J8,1)</f>
        <v>0</v>
      </c>
      <c r="L8" s="50">
        <f t="shared" ref="L8" si="6">E8+G8+K8</f>
        <v>0</v>
      </c>
      <c r="M8" s="47"/>
      <c r="N8" s="72">
        <f t="shared" si="0"/>
        <v>0</v>
      </c>
      <c r="O8" s="47"/>
      <c r="P8" s="72">
        <f t="shared" si="1"/>
        <v>0</v>
      </c>
      <c r="Q8" s="50">
        <f t="shared" ref="Q8" si="7">ROUND(O8*C8,1)</f>
        <v>0</v>
      </c>
    </row>
    <row r="9" spans="1:17">
      <c r="A9" s="42" t="s">
        <v>138</v>
      </c>
      <c r="B9" s="43" t="s">
        <v>31</v>
      </c>
      <c r="C9" s="45">
        <v>75</v>
      </c>
      <c r="D9" s="50"/>
      <c r="E9" s="50">
        <f t="shared" si="2"/>
        <v>0</v>
      </c>
      <c r="F9" s="50"/>
      <c r="G9" s="50">
        <f t="shared" ref="G9:G10" si="8">SUM(C9*F9)</f>
        <v>0</v>
      </c>
      <c r="H9" s="50">
        <f t="shared" ref="H9:H10" si="9">D9+F9</f>
        <v>0</v>
      </c>
      <c r="I9" s="50">
        <f t="shared" ref="I9:I10" si="10">E9+G9</f>
        <v>0</v>
      </c>
      <c r="J9" s="46">
        <v>0.21</v>
      </c>
      <c r="K9" s="50">
        <f t="shared" ref="K9:K10" si="11">ROUND((G9+E9)*J9,1)</f>
        <v>0</v>
      </c>
      <c r="L9" s="50">
        <f t="shared" ref="L9:L10" si="12">E9+G9+K9</f>
        <v>0</v>
      </c>
      <c r="M9" s="47"/>
      <c r="N9" s="72">
        <f t="shared" si="0"/>
        <v>0</v>
      </c>
      <c r="O9" s="47"/>
      <c r="P9" s="72">
        <f t="shared" si="1"/>
        <v>0</v>
      </c>
      <c r="Q9" s="50"/>
    </row>
    <row r="10" spans="1:17">
      <c r="A10" s="94" t="s">
        <v>137</v>
      </c>
      <c r="B10" s="95" t="s">
        <v>30</v>
      </c>
      <c r="C10" s="96">
        <v>4</v>
      </c>
      <c r="D10" s="50"/>
      <c r="E10" s="50">
        <f t="shared" ref="E10" si="13">C10*D10</f>
        <v>0</v>
      </c>
      <c r="F10" s="50"/>
      <c r="G10" s="50">
        <f t="shared" si="8"/>
        <v>0</v>
      </c>
      <c r="H10" s="50">
        <f t="shared" si="9"/>
        <v>0</v>
      </c>
      <c r="I10" s="50">
        <f t="shared" si="10"/>
        <v>0</v>
      </c>
      <c r="J10" s="46">
        <v>0.21</v>
      </c>
      <c r="K10" s="50">
        <f t="shared" si="11"/>
        <v>0</v>
      </c>
      <c r="L10" s="50">
        <f t="shared" si="12"/>
        <v>0</v>
      </c>
      <c r="M10" s="47"/>
      <c r="N10" s="72">
        <f t="shared" si="0"/>
        <v>0</v>
      </c>
      <c r="O10" s="47"/>
      <c r="P10" s="72"/>
      <c r="Q10" s="50"/>
    </row>
    <row r="11" spans="1:17">
      <c r="A11" s="42"/>
      <c r="B11" s="43"/>
      <c r="C11" s="149"/>
      <c r="D11" s="50"/>
      <c r="E11" s="50"/>
      <c r="F11" s="50"/>
      <c r="G11" s="50"/>
      <c r="H11" s="50"/>
      <c r="I11" s="50"/>
      <c r="J11" s="46"/>
      <c r="K11" s="50"/>
      <c r="L11" s="50"/>
      <c r="M11" s="47"/>
      <c r="N11" s="72"/>
      <c r="O11" s="137"/>
      <c r="P11" s="72"/>
      <c r="Q11" s="50"/>
    </row>
    <row r="12" spans="1:17">
      <c r="A12" s="146" t="s">
        <v>139</v>
      </c>
      <c r="B12" s="147" t="s">
        <v>30</v>
      </c>
      <c r="C12" s="148">
        <v>1</v>
      </c>
      <c r="D12" s="50"/>
      <c r="E12" s="50"/>
      <c r="F12" s="50"/>
      <c r="G12" s="50"/>
      <c r="H12" s="50"/>
      <c r="I12" s="50"/>
      <c r="J12" s="46"/>
      <c r="K12" s="50"/>
      <c r="L12" s="50"/>
      <c r="M12" s="47"/>
      <c r="N12" s="72">
        <f>$N$1</f>
        <v>0</v>
      </c>
      <c r="O12" s="47"/>
      <c r="P12" s="72">
        <f>$P$1</f>
        <v>0</v>
      </c>
      <c r="Q12" s="50"/>
    </row>
    <row r="13" spans="1:17">
      <c r="A13" s="42"/>
      <c r="B13" s="43"/>
      <c r="C13" s="149"/>
      <c r="D13" s="50"/>
      <c r="E13" s="50"/>
      <c r="F13" s="50"/>
      <c r="G13" s="50"/>
      <c r="H13" s="50"/>
      <c r="I13" s="50"/>
      <c r="J13" s="46"/>
      <c r="K13" s="50"/>
      <c r="L13" s="50"/>
      <c r="M13" s="47"/>
      <c r="N13" s="72"/>
      <c r="O13" s="137"/>
      <c r="P13" s="72"/>
      <c r="Q13" s="50"/>
    </row>
    <row r="14" spans="1:17">
      <c r="A14" s="42" t="s">
        <v>140</v>
      </c>
      <c r="B14" s="43" t="s">
        <v>30</v>
      </c>
      <c r="C14" s="45">
        <v>1</v>
      </c>
      <c r="D14" s="50"/>
      <c r="E14" s="50">
        <f t="shared" ref="E14:E28" si="14">C14*D14</f>
        <v>0</v>
      </c>
      <c r="F14" s="50"/>
      <c r="G14" s="50">
        <f t="shared" ref="G14:G28" si="15">SUM(C14*F14)</f>
        <v>0</v>
      </c>
      <c r="H14" s="50">
        <f t="shared" ref="H14:I28" si="16">D14+F14</f>
        <v>0</v>
      </c>
      <c r="I14" s="50">
        <f t="shared" si="16"/>
        <v>0</v>
      </c>
      <c r="J14" s="46">
        <v>0.21</v>
      </c>
      <c r="K14" s="50">
        <f t="shared" ref="K14:K28" si="17">ROUND((G14+E14)*J14,1)</f>
        <v>0</v>
      </c>
      <c r="L14" s="50">
        <f t="shared" ref="L14:L28" si="18">E14+G14+K14</f>
        <v>0</v>
      </c>
      <c r="M14" s="47"/>
      <c r="N14" s="72">
        <f t="shared" ref="N14:N28" si="19">$N$1</f>
        <v>0</v>
      </c>
      <c r="O14" s="47"/>
      <c r="P14" s="72">
        <f t="shared" ref="P14:P28" si="20">$P$1</f>
        <v>0</v>
      </c>
      <c r="Q14" s="50">
        <f t="shared" ref="Q14:Q28" si="21">ROUND(O14*C14,1)</f>
        <v>0</v>
      </c>
    </row>
    <row r="15" spans="1:17">
      <c r="A15" s="42" t="s">
        <v>141</v>
      </c>
      <c r="B15" s="43" t="s">
        <v>30</v>
      </c>
      <c r="C15" s="45">
        <v>1</v>
      </c>
      <c r="D15" s="50"/>
      <c r="E15" s="50">
        <f t="shared" si="14"/>
        <v>0</v>
      </c>
      <c r="F15" s="50"/>
      <c r="G15" s="50">
        <f t="shared" si="15"/>
        <v>0</v>
      </c>
      <c r="H15" s="50">
        <f t="shared" si="16"/>
        <v>0</v>
      </c>
      <c r="I15" s="50">
        <f t="shared" si="16"/>
        <v>0</v>
      </c>
      <c r="J15" s="46">
        <v>0.21</v>
      </c>
      <c r="K15" s="50">
        <f t="shared" si="17"/>
        <v>0</v>
      </c>
      <c r="L15" s="50">
        <f t="shared" si="18"/>
        <v>0</v>
      </c>
      <c r="M15" s="47"/>
      <c r="N15" s="72">
        <f t="shared" si="19"/>
        <v>0</v>
      </c>
      <c r="O15" s="47"/>
      <c r="P15" s="72">
        <f t="shared" si="20"/>
        <v>0</v>
      </c>
      <c r="Q15" s="50">
        <f t="shared" si="21"/>
        <v>0</v>
      </c>
    </row>
    <row r="16" spans="1:17">
      <c r="A16" s="42" t="s">
        <v>142</v>
      </c>
      <c r="B16" s="43" t="s">
        <v>31</v>
      </c>
      <c r="C16" s="45">
        <v>50</v>
      </c>
      <c r="D16" s="50"/>
      <c r="E16" s="50">
        <f t="shared" si="14"/>
        <v>0</v>
      </c>
      <c r="F16" s="50"/>
      <c r="G16" s="50">
        <f t="shared" si="15"/>
        <v>0</v>
      </c>
      <c r="H16" s="50">
        <f t="shared" si="16"/>
        <v>0</v>
      </c>
      <c r="I16" s="50">
        <f t="shared" si="16"/>
        <v>0</v>
      </c>
      <c r="J16" s="46">
        <v>0.21</v>
      </c>
      <c r="K16" s="50">
        <f t="shared" si="17"/>
        <v>0</v>
      </c>
      <c r="L16" s="50">
        <f t="shared" si="18"/>
        <v>0</v>
      </c>
      <c r="M16" s="47"/>
      <c r="N16" s="72">
        <f t="shared" si="19"/>
        <v>0</v>
      </c>
      <c r="O16" s="137"/>
      <c r="P16" s="72">
        <f t="shared" si="20"/>
        <v>0</v>
      </c>
      <c r="Q16" s="50">
        <f t="shared" si="21"/>
        <v>0</v>
      </c>
    </row>
    <row r="17" spans="1:17">
      <c r="A17" s="134"/>
      <c r="B17" s="43"/>
      <c r="C17" s="45"/>
      <c r="D17" s="50"/>
      <c r="E17" s="50"/>
      <c r="F17" s="50"/>
      <c r="G17" s="50"/>
      <c r="H17" s="50"/>
      <c r="I17" s="50"/>
      <c r="J17" s="46"/>
      <c r="K17" s="50"/>
      <c r="L17" s="50"/>
      <c r="M17" s="47"/>
      <c r="N17" s="72"/>
      <c r="O17" s="47"/>
      <c r="P17" s="72"/>
      <c r="Q17" s="50"/>
    </row>
    <row r="18" spans="1:17">
      <c r="A18" s="146" t="s">
        <v>143</v>
      </c>
      <c r="B18" s="43"/>
      <c r="C18" s="45"/>
      <c r="D18" s="50"/>
      <c r="E18" s="50"/>
      <c r="F18" s="50"/>
      <c r="G18" s="50"/>
      <c r="H18" s="50"/>
      <c r="I18" s="50"/>
      <c r="J18" s="46"/>
      <c r="K18" s="50"/>
      <c r="L18" s="50"/>
      <c r="M18" s="47"/>
      <c r="N18" s="72"/>
      <c r="O18" s="137"/>
      <c r="P18" s="72"/>
      <c r="Q18" s="50"/>
    </row>
    <row r="19" spans="1:17">
      <c r="A19" s="42"/>
      <c r="B19" s="43"/>
      <c r="C19" s="45"/>
      <c r="D19" s="50"/>
      <c r="E19" s="50"/>
      <c r="F19" s="50"/>
      <c r="G19" s="50"/>
      <c r="H19" s="50"/>
      <c r="I19" s="50"/>
      <c r="J19" s="46"/>
      <c r="K19" s="50"/>
      <c r="L19" s="50"/>
      <c r="M19" s="47"/>
      <c r="N19" s="72"/>
      <c r="O19" s="137"/>
      <c r="P19" s="72"/>
      <c r="Q19" s="50">
        <f t="shared" si="21"/>
        <v>0</v>
      </c>
    </row>
    <row r="20" spans="1:17">
      <c r="A20" s="42" t="s">
        <v>144</v>
      </c>
      <c r="B20" s="43" t="s">
        <v>30</v>
      </c>
      <c r="C20" s="45">
        <v>1</v>
      </c>
      <c r="D20" s="50"/>
      <c r="E20" s="50">
        <f t="shared" si="14"/>
        <v>0</v>
      </c>
      <c r="F20" s="50"/>
      <c r="G20" s="50">
        <f t="shared" si="15"/>
        <v>0</v>
      </c>
      <c r="H20" s="50">
        <f t="shared" si="16"/>
        <v>0</v>
      </c>
      <c r="I20" s="50">
        <f t="shared" si="16"/>
        <v>0</v>
      </c>
      <c r="J20" s="46">
        <v>0.21</v>
      </c>
      <c r="K20" s="50">
        <f t="shared" si="17"/>
        <v>0</v>
      </c>
      <c r="L20" s="50">
        <f t="shared" si="18"/>
        <v>0</v>
      </c>
      <c r="M20" s="47"/>
      <c r="N20" s="72">
        <f t="shared" si="19"/>
        <v>0</v>
      </c>
      <c r="O20" s="137"/>
      <c r="P20" s="72">
        <f t="shared" si="20"/>
        <v>0</v>
      </c>
      <c r="Q20" s="50">
        <f t="shared" si="21"/>
        <v>0</v>
      </c>
    </row>
    <row r="21" spans="1:17">
      <c r="A21" s="42"/>
      <c r="B21" s="43"/>
      <c r="C21" s="45"/>
      <c r="D21" s="50"/>
      <c r="E21" s="50"/>
      <c r="F21" s="50"/>
      <c r="G21" s="50"/>
      <c r="H21" s="50"/>
      <c r="I21" s="50"/>
      <c r="J21" s="46"/>
      <c r="K21" s="50"/>
      <c r="L21" s="50"/>
      <c r="M21" s="47"/>
      <c r="N21" s="72"/>
      <c r="O21" s="137"/>
      <c r="P21" s="72"/>
      <c r="Q21" s="50">
        <f t="shared" si="21"/>
        <v>0</v>
      </c>
    </row>
    <row r="22" spans="1:17">
      <c r="A22" s="146" t="s">
        <v>145</v>
      </c>
      <c r="B22" s="43"/>
      <c r="C22" s="45"/>
      <c r="D22" s="50"/>
      <c r="E22" s="50"/>
      <c r="F22" s="50"/>
      <c r="G22" s="50"/>
      <c r="H22" s="50"/>
      <c r="I22" s="50"/>
      <c r="J22" s="46"/>
      <c r="K22" s="50"/>
      <c r="L22" s="50"/>
      <c r="M22" s="47"/>
      <c r="N22" s="72"/>
      <c r="O22" s="137"/>
      <c r="P22" s="72"/>
      <c r="Q22" s="50"/>
    </row>
    <row r="23" spans="1:17">
      <c r="A23" s="42"/>
      <c r="B23" s="43"/>
      <c r="C23" s="136"/>
      <c r="D23" s="50"/>
      <c r="E23" s="50"/>
      <c r="F23" s="50"/>
      <c r="G23" s="50"/>
      <c r="H23" s="50"/>
      <c r="I23" s="50"/>
      <c r="J23" s="46"/>
      <c r="K23" s="50"/>
      <c r="L23" s="50"/>
      <c r="M23" s="47"/>
      <c r="N23" s="72"/>
      <c r="O23" s="137"/>
      <c r="P23" s="72"/>
      <c r="Q23" s="50">
        <f t="shared" si="21"/>
        <v>0</v>
      </c>
    </row>
    <row r="24" spans="1:17">
      <c r="A24" s="42" t="s">
        <v>147</v>
      </c>
      <c r="B24" s="43" t="s">
        <v>30</v>
      </c>
      <c r="C24" s="45">
        <v>1</v>
      </c>
      <c r="D24" s="50"/>
      <c r="E24" s="50">
        <f t="shared" si="14"/>
        <v>0</v>
      </c>
      <c r="F24" s="50"/>
      <c r="G24" s="50">
        <f t="shared" si="15"/>
        <v>0</v>
      </c>
      <c r="H24" s="50">
        <f t="shared" si="16"/>
        <v>0</v>
      </c>
      <c r="I24" s="50">
        <f t="shared" si="16"/>
        <v>0</v>
      </c>
      <c r="J24" s="46">
        <v>0.21</v>
      </c>
      <c r="K24" s="50">
        <f t="shared" si="17"/>
        <v>0</v>
      </c>
      <c r="L24" s="50">
        <f t="shared" si="18"/>
        <v>0</v>
      </c>
      <c r="M24" s="47"/>
      <c r="N24" s="72">
        <f t="shared" si="19"/>
        <v>0</v>
      </c>
      <c r="O24" s="47"/>
      <c r="P24" s="72">
        <f t="shared" si="20"/>
        <v>0</v>
      </c>
      <c r="Q24" s="50">
        <f t="shared" si="21"/>
        <v>0</v>
      </c>
    </row>
    <row r="25" spans="1:17">
      <c r="A25" s="42" t="s">
        <v>150</v>
      </c>
      <c r="B25" s="43"/>
      <c r="C25" s="45"/>
      <c r="D25" s="50"/>
      <c r="E25" s="50"/>
      <c r="F25" s="50"/>
      <c r="G25" s="50"/>
      <c r="H25" s="50"/>
      <c r="I25" s="50"/>
      <c r="J25" s="46"/>
      <c r="K25" s="50"/>
      <c r="L25" s="50"/>
      <c r="M25" s="47"/>
      <c r="N25" s="72"/>
      <c r="O25" s="47"/>
      <c r="P25" s="72"/>
      <c r="Q25" s="50">
        <f t="shared" si="21"/>
        <v>0</v>
      </c>
    </row>
    <row r="26" spans="1:17">
      <c r="A26" s="42" t="s">
        <v>148</v>
      </c>
      <c r="B26" s="43" t="s">
        <v>30</v>
      </c>
      <c r="C26" s="149">
        <v>5</v>
      </c>
      <c r="D26" s="50"/>
      <c r="E26" s="50">
        <f t="shared" si="14"/>
        <v>0</v>
      </c>
      <c r="F26" s="50"/>
      <c r="G26" s="50">
        <f t="shared" si="15"/>
        <v>0</v>
      </c>
      <c r="H26" s="50">
        <f t="shared" si="16"/>
        <v>0</v>
      </c>
      <c r="I26" s="50">
        <f t="shared" si="16"/>
        <v>0</v>
      </c>
      <c r="J26" s="46">
        <v>0.21</v>
      </c>
      <c r="K26" s="50">
        <f t="shared" si="17"/>
        <v>0</v>
      </c>
      <c r="L26" s="50">
        <f t="shared" si="18"/>
        <v>0</v>
      </c>
      <c r="M26" s="47"/>
      <c r="N26" s="72">
        <f t="shared" si="19"/>
        <v>0</v>
      </c>
      <c r="O26" s="137"/>
      <c r="P26" s="72">
        <f t="shared" si="20"/>
        <v>0</v>
      </c>
      <c r="Q26" s="50">
        <f t="shared" si="21"/>
        <v>0</v>
      </c>
    </row>
    <row r="27" spans="1:17">
      <c r="A27" s="42" t="s">
        <v>149</v>
      </c>
      <c r="B27" s="43" t="s">
        <v>30</v>
      </c>
      <c r="C27" s="45">
        <v>1</v>
      </c>
      <c r="D27" s="50"/>
      <c r="E27" s="50">
        <f t="shared" si="14"/>
        <v>0</v>
      </c>
      <c r="F27" s="50"/>
      <c r="G27" s="50">
        <f t="shared" si="15"/>
        <v>0</v>
      </c>
      <c r="H27" s="50">
        <f t="shared" si="16"/>
        <v>0</v>
      </c>
      <c r="I27" s="50">
        <f t="shared" si="16"/>
        <v>0</v>
      </c>
      <c r="J27" s="46">
        <v>0.21</v>
      </c>
      <c r="K27" s="50">
        <f t="shared" si="17"/>
        <v>0</v>
      </c>
      <c r="L27" s="50">
        <f t="shared" si="18"/>
        <v>0</v>
      </c>
      <c r="M27" s="47"/>
      <c r="N27" s="72">
        <f t="shared" si="19"/>
        <v>0</v>
      </c>
      <c r="O27" s="137"/>
      <c r="P27" s="72">
        <f t="shared" si="20"/>
        <v>0</v>
      </c>
      <c r="Q27" s="50">
        <f t="shared" si="21"/>
        <v>0</v>
      </c>
    </row>
    <row r="28" spans="1:17">
      <c r="A28" s="42" t="s">
        <v>151</v>
      </c>
      <c r="B28" s="43" t="s">
        <v>31</v>
      </c>
      <c r="C28" s="149">
        <v>100</v>
      </c>
      <c r="D28" s="50"/>
      <c r="E28" s="50">
        <f t="shared" si="14"/>
        <v>0</v>
      </c>
      <c r="F28" s="50"/>
      <c r="G28" s="50">
        <f t="shared" si="15"/>
        <v>0</v>
      </c>
      <c r="H28" s="50">
        <f t="shared" si="16"/>
        <v>0</v>
      </c>
      <c r="I28" s="50">
        <f t="shared" si="16"/>
        <v>0</v>
      </c>
      <c r="J28" s="46">
        <v>0.21</v>
      </c>
      <c r="K28" s="50">
        <f t="shared" si="17"/>
        <v>0</v>
      </c>
      <c r="L28" s="50">
        <f t="shared" si="18"/>
        <v>0</v>
      </c>
      <c r="M28" s="47"/>
      <c r="N28" s="72">
        <f t="shared" si="19"/>
        <v>0</v>
      </c>
      <c r="O28" s="137"/>
      <c r="P28" s="72">
        <f t="shared" si="20"/>
        <v>0</v>
      </c>
      <c r="Q28" s="50">
        <f t="shared" si="21"/>
        <v>0</v>
      </c>
    </row>
    <row r="29" spans="1:17">
      <c r="A29" s="42"/>
      <c r="B29" s="43"/>
      <c r="C29" s="149"/>
      <c r="D29" s="50"/>
      <c r="E29" s="50"/>
      <c r="F29" s="50"/>
      <c r="G29" s="50"/>
      <c r="H29" s="50"/>
      <c r="I29" s="50"/>
      <c r="J29" s="46"/>
      <c r="K29" s="50"/>
      <c r="L29" s="50"/>
      <c r="M29" s="47"/>
      <c r="N29" s="72"/>
      <c r="O29" s="137"/>
      <c r="P29" s="72"/>
      <c r="Q29" s="50"/>
    </row>
    <row r="30" spans="1:17" ht="13.5" thickBot="1">
      <c r="A30" s="98"/>
      <c r="B30" s="99"/>
      <c r="C30" s="100"/>
      <c r="D30" s="51"/>
      <c r="E30" s="51"/>
      <c r="F30" s="51"/>
      <c r="G30" s="51"/>
      <c r="H30" s="51"/>
      <c r="I30" s="51"/>
      <c r="J30" s="101"/>
      <c r="K30" s="51"/>
      <c r="L30" s="51"/>
      <c r="M30" s="50"/>
      <c r="N30" s="72"/>
      <c r="O30" s="50"/>
      <c r="P30" s="72"/>
      <c r="Q30" s="50"/>
    </row>
    <row r="31" spans="1:17">
      <c r="A31" s="102"/>
      <c r="B31" s="103"/>
      <c r="C31" s="83"/>
      <c r="D31" s="50"/>
      <c r="E31" s="50"/>
      <c r="F31" s="50"/>
      <c r="G31" s="50"/>
      <c r="H31" s="50"/>
      <c r="I31" s="50"/>
      <c r="J31" s="84"/>
      <c r="K31" s="50"/>
      <c r="L31" s="50"/>
      <c r="M31" s="50"/>
      <c r="N31" s="72"/>
      <c r="O31" s="50"/>
      <c r="P31" s="72" t="s">
        <v>32</v>
      </c>
      <c r="Q31" s="73" t="s">
        <v>33</v>
      </c>
    </row>
    <row r="32" spans="1:17">
      <c r="A32" s="102" t="s">
        <v>34</v>
      </c>
      <c r="B32" s="82"/>
      <c r="C32" s="104"/>
      <c r="D32" s="52"/>
      <c r="E32" s="53">
        <f>SUM(E5:E30)</f>
        <v>0</v>
      </c>
      <c r="F32" s="52"/>
      <c r="G32" s="53">
        <f>ROUND(SUM(G5:G30),1)</f>
        <v>0</v>
      </c>
      <c r="H32" s="53"/>
      <c r="I32" s="53">
        <f>ROUND(SUM(I5:I30),1)</f>
        <v>0</v>
      </c>
      <c r="J32" s="105"/>
      <c r="K32" s="53">
        <f>ROUND(SUM(K5:K30),1)</f>
        <v>0</v>
      </c>
      <c r="L32" s="53">
        <f>ROUND(SUM(L5:L30),1)</f>
        <v>0</v>
      </c>
      <c r="M32" s="50"/>
      <c r="N32" s="72"/>
      <c r="O32" s="50"/>
      <c r="P32" s="72" t="s">
        <v>32</v>
      </c>
      <c r="Q32" s="54">
        <f>SUM(Q6:Q31)</f>
        <v>0</v>
      </c>
    </row>
    <row r="33" spans="1:17">
      <c r="A33" s="102" t="s">
        <v>35</v>
      </c>
      <c r="B33" s="103" t="s">
        <v>36</v>
      </c>
      <c r="C33" s="44">
        <v>3</v>
      </c>
      <c r="D33" s="50"/>
      <c r="E33" s="50"/>
      <c r="F33" s="50"/>
      <c r="G33" s="54">
        <f>ROUND(SUM(C33*G32/100),1)</f>
        <v>0</v>
      </c>
      <c r="H33" s="54"/>
      <c r="I33" s="54"/>
      <c r="J33" s="80">
        <v>0.21</v>
      </c>
      <c r="K33" s="50">
        <f>ROUND((G33+E33)*J33,1)</f>
        <v>0</v>
      </c>
      <c r="L33" s="65">
        <f>E33+G33+K33</f>
        <v>0</v>
      </c>
      <c r="M33" s="50"/>
      <c r="N33" s="72"/>
      <c r="O33" s="50"/>
      <c r="P33" s="72" t="s">
        <v>32</v>
      </c>
      <c r="Q33" s="50"/>
    </row>
    <row r="34" spans="1:17">
      <c r="A34" s="106" t="s">
        <v>37</v>
      </c>
      <c r="B34" s="107"/>
      <c r="C34" s="108"/>
      <c r="D34" s="55"/>
      <c r="E34" s="56"/>
      <c r="F34" s="55"/>
      <c r="G34" s="55">
        <f>IF(G32&lt;&gt;0,ROUND(E32+G32+G33,1),0)</f>
        <v>0</v>
      </c>
      <c r="H34" s="55"/>
      <c r="I34" s="55"/>
      <c r="J34" s="109"/>
      <c r="K34" s="66">
        <f>SUM(K32:K33)</f>
        <v>0</v>
      </c>
      <c r="L34" s="67">
        <f>ROUND(SUM(E34:K34),1)</f>
        <v>0</v>
      </c>
      <c r="M34" s="50"/>
      <c r="N34" s="72"/>
      <c r="O34" s="50"/>
      <c r="P34" s="72"/>
      <c r="Q34" s="50"/>
    </row>
    <row r="35" spans="1:17" ht="13.5" thickBot="1">
      <c r="A35" s="110" t="s">
        <v>38</v>
      </c>
      <c r="B35" s="111" t="s">
        <v>36</v>
      </c>
      <c r="C35" s="48">
        <v>6</v>
      </c>
      <c r="D35" s="51"/>
      <c r="E35" s="57"/>
      <c r="F35" s="51"/>
      <c r="G35" s="58">
        <f>ROUND(SUM(G34*C35/100),1)</f>
        <v>0</v>
      </c>
      <c r="H35" s="58"/>
      <c r="I35" s="58"/>
      <c r="J35" s="112">
        <v>0.21</v>
      </c>
      <c r="K35" s="68">
        <f>ROUND((G35+E35)*J35,1)</f>
        <v>0</v>
      </c>
      <c r="L35" s="51">
        <f>E35+G35+K35</f>
        <v>0</v>
      </c>
      <c r="M35" s="51"/>
      <c r="N35" s="74"/>
      <c r="O35" s="51"/>
      <c r="P35" s="74"/>
      <c r="Q35" s="51"/>
    </row>
    <row r="36" spans="1:17" ht="13.5" thickBot="1">
      <c r="A36" s="102"/>
      <c r="B36" s="103"/>
      <c r="C36" s="83"/>
      <c r="D36" s="50"/>
      <c r="E36" s="59"/>
      <c r="F36" s="50"/>
      <c r="G36" s="50"/>
      <c r="H36" s="50"/>
      <c r="I36" s="50"/>
      <c r="J36" s="113"/>
      <c r="K36" s="69"/>
      <c r="L36" s="52"/>
      <c r="M36" s="50"/>
      <c r="N36" s="72"/>
      <c r="O36" s="50"/>
      <c r="P36" s="72"/>
      <c r="Q36" s="50" t="s">
        <v>39</v>
      </c>
    </row>
    <row r="37" spans="1:17" ht="13.5" thickBot="1">
      <c r="A37" s="114" t="str">
        <f>CONCATENATE("Celkem ",A3)</f>
        <v>Celkem Slaboproud</v>
      </c>
      <c r="B37" s="115"/>
      <c r="C37" s="116"/>
      <c r="D37" s="60"/>
      <c r="E37" s="61"/>
      <c r="F37" s="60"/>
      <c r="G37" s="60">
        <f>SUM(G34:G35)</f>
        <v>0</v>
      </c>
      <c r="H37" s="60"/>
      <c r="I37" s="60"/>
      <c r="J37" s="117"/>
      <c r="K37" s="70">
        <f>SUM(K34:K35)</f>
        <v>0</v>
      </c>
      <c r="L37" s="71">
        <f>E37+G37+K37</f>
        <v>0</v>
      </c>
      <c r="M37" s="50"/>
      <c r="N37" s="72"/>
      <c r="O37" s="50"/>
      <c r="P37" s="72"/>
      <c r="Q37" s="50">
        <f>G37-Q32</f>
        <v>0</v>
      </c>
    </row>
    <row r="38" spans="1:17" hidden="1">
      <c r="A38" s="81" t="s">
        <v>40</v>
      </c>
      <c r="B38" s="78" t="s">
        <v>36</v>
      </c>
      <c r="C38" s="44">
        <v>0</v>
      </c>
      <c r="D38" s="54"/>
      <c r="E38" s="62">
        <f>ROUND((E37/100)*C38,1)</f>
        <v>0</v>
      </c>
      <c r="F38" s="54"/>
      <c r="G38" s="54">
        <f>ROUND((G37/100)*C38,1)</f>
        <v>0</v>
      </c>
      <c r="H38" s="54"/>
      <c r="I38" s="54"/>
      <c r="J38" s="80"/>
      <c r="K38" s="54">
        <f>ROUND((K37/100)*C38,1)</f>
        <v>0</v>
      </c>
      <c r="L38" s="54">
        <f>ROUND((L37/100)*C38,1)</f>
        <v>0</v>
      </c>
      <c r="M38" s="54"/>
      <c r="N38" s="75"/>
      <c r="O38" s="54"/>
      <c r="P38" s="75"/>
      <c r="Q38" s="54"/>
    </row>
    <row r="39" spans="1:17" hidden="1">
      <c r="A39" s="118" t="str">
        <f>CONCATENATE("Celkem ",A3," po slevě")</f>
        <v>Celkem Slaboproud po slevě</v>
      </c>
      <c r="B39" s="119"/>
      <c r="C39" s="49">
        <v>0</v>
      </c>
      <c r="D39" s="63"/>
      <c r="E39" s="64">
        <f>E37-E38</f>
        <v>0</v>
      </c>
      <c r="F39" s="63"/>
      <c r="G39" s="63">
        <f>G37-G38</f>
        <v>0</v>
      </c>
      <c r="H39" s="63"/>
      <c r="I39" s="63"/>
      <c r="J39" s="120"/>
      <c r="K39" s="63">
        <f>K37-K38</f>
        <v>0</v>
      </c>
      <c r="L39" s="63">
        <f>L37-L38</f>
        <v>0</v>
      </c>
      <c r="M39" s="53"/>
      <c r="N39" s="76"/>
      <c r="O39" s="53"/>
      <c r="P39" s="76"/>
      <c r="Q39" s="53"/>
    </row>
    <row r="40" spans="1:17">
      <c r="A40" s="39"/>
      <c r="B40" s="33"/>
      <c r="C40" s="34"/>
      <c r="D40" s="35"/>
      <c r="E40" s="35"/>
      <c r="F40" s="35"/>
      <c r="G40" s="35"/>
      <c r="H40" s="35"/>
      <c r="I40" s="35"/>
      <c r="J40" s="36"/>
      <c r="K40" s="35"/>
      <c r="L40" s="35"/>
      <c r="M40" s="35"/>
      <c r="N40" s="40"/>
      <c r="O40" s="35"/>
      <c r="P40" s="40"/>
      <c r="Q40" s="35"/>
    </row>
    <row r="41" spans="1:17">
      <c r="A41" s="39"/>
      <c r="B41" s="33"/>
      <c r="C41" s="34"/>
      <c r="D41" s="35"/>
      <c r="E41" s="35"/>
      <c r="F41" s="35"/>
      <c r="G41" s="35"/>
      <c r="H41" s="35"/>
      <c r="I41" s="35"/>
      <c r="J41" s="36"/>
      <c r="K41" s="35"/>
      <c r="L41" s="35"/>
      <c r="M41" s="35"/>
      <c r="N41" s="40"/>
      <c r="O41" s="35"/>
      <c r="P41" s="40"/>
      <c r="Q41" s="35"/>
    </row>
  </sheetData>
  <pageMargins left="0.70866141732283461" right="0.70866141732283461" top="0.78740157480314965" bottom="0.78740157480314965" header="0.31496062992125984" footer="0.31496062992125984"/>
  <pageSetup paperSize="9" scale="92" orientation="landscape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Rekapitulace</vt:lpstr>
      <vt:lpstr>Elektro</vt:lpstr>
      <vt:lpstr>Kabely</vt:lpstr>
      <vt:lpstr>Svítidla</vt:lpstr>
      <vt:lpstr>Rozvaděče</vt:lpstr>
      <vt:lpstr>Slaboproud</vt:lpstr>
      <vt:lpstr>Elektro!Názvy_tisku</vt:lpstr>
      <vt:lpstr>Kabely!Názvy_tisku</vt:lpstr>
      <vt:lpstr>Rozvaděče!Názvy_tisku</vt:lpstr>
      <vt:lpstr>Svítidla!Názvy_tisku</vt:lpstr>
      <vt:lpstr>Elektro!Oblast_tisku</vt:lpstr>
      <vt:lpstr>Kabely!Oblast_tisku</vt:lpstr>
      <vt:lpstr>Rekapitulace!Oblast_tisku</vt:lpstr>
      <vt:lpstr>Rozvaděče!Oblast_tisku</vt:lpstr>
      <vt:lpstr>Slaboproud!Oblast_tisku</vt:lpstr>
      <vt:lpstr>Svítidla!Oblast_tisku</vt:lpstr>
    </vt:vector>
  </TitlesOfParts>
  <Company>Havlíčkův Brod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 elektrotechnik s.r.o.</dc:creator>
  <cp:lastModifiedBy>VP</cp:lastModifiedBy>
  <cp:lastPrinted>2018-07-16T20:37:58Z</cp:lastPrinted>
  <dcterms:created xsi:type="dcterms:W3CDTF">1998-07-18T20:04:10Z</dcterms:created>
  <dcterms:modified xsi:type="dcterms:W3CDTF">2018-11-06T13:05:43Z</dcterms:modified>
</cp:coreProperties>
</file>